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J:\Communal\Campus Sustainability\Stewart\S-Labs\"/>
    </mc:Choice>
  </mc:AlternateContent>
  <xr:revisionPtr revIDLastSave="0" documentId="8_{67392D68-C869-46F2-B6A4-19043F610B50}" xr6:coauthVersionLast="45" xr6:coauthVersionMax="45" xr10:uidLastSave="{00000000-0000-0000-0000-000000000000}"/>
  <bookViews>
    <workbookView xWindow="-120" yWindow="-120" windowWidth="20730" windowHeight="11160" tabRatio="872" firstSheet="4" activeTab="4" xr2:uid="{00000000-000D-0000-FFFF-FFFF00000000}"/>
  </bookViews>
  <sheets>
    <sheet name="Workings" sheetId="2" state="hidden" r:id="rId1"/>
    <sheet name="1. Assumptions" sheetId="3" r:id="rId2"/>
    <sheet name="3. Silver" sheetId="5" r:id="rId3"/>
    <sheet name="2. Bronze" sheetId="4" r:id="rId4"/>
    <sheet name="4. Gold" sheetId="6" r:id="rId5"/>
    <sheet name="Intro" sheetId="1" r:id="rId6"/>
    <sheet name="5. Waste" sheetId="7" r:id="rId7"/>
    <sheet name="6. Fume Cupboards" sheetId="8" r:id="rId8"/>
    <sheet name="7. Safety Cabinets" sheetId="9" r:id="rId9"/>
    <sheet name="8. IT" sheetId="10" r:id="rId10"/>
    <sheet name="9. Cold Storage" sheetId="11" r:id="rId11"/>
    <sheet name="10. Any-kit" sheetId="12" r:id="rId12"/>
    <sheet name="11. Water" sheetId="13" r:id="rId13"/>
    <sheet name="12. Open Initiative" sheetId="14" r:id="rId14"/>
    <sheet name="13. Savings Report" sheetId="15" r:id="rId1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8" i="15" l="1"/>
  <c r="C58" i="15"/>
  <c r="D52" i="15"/>
  <c r="C52" i="15"/>
  <c r="D50" i="15"/>
  <c r="C50" i="15"/>
  <c r="D36" i="15"/>
  <c r="C36" i="15"/>
  <c r="D34" i="15"/>
  <c r="C34" i="15"/>
  <c r="D28" i="15"/>
  <c r="C28" i="15"/>
  <c r="D26" i="15"/>
  <c r="C26" i="15"/>
  <c r="D12" i="15"/>
  <c r="C12" i="15"/>
  <c r="D10" i="15"/>
  <c r="C10" i="15"/>
  <c r="E22" i="13"/>
  <c r="D22" i="13"/>
  <c r="C22" i="13"/>
  <c r="H20" i="13"/>
  <c r="H19" i="13"/>
  <c r="H18" i="13"/>
  <c r="E12" i="13"/>
  <c r="D12" i="13"/>
  <c r="C12" i="13"/>
  <c r="H12" i="13" s="1"/>
  <c r="H10" i="13"/>
  <c r="H9" i="13"/>
  <c r="H8" i="13"/>
  <c r="G27" i="12"/>
  <c r="F27" i="12"/>
  <c r="E27" i="12"/>
  <c r="D27" i="12"/>
  <c r="G25" i="12"/>
  <c r="F25" i="12"/>
  <c r="E25" i="12"/>
  <c r="D25" i="12"/>
  <c r="I23" i="12"/>
  <c r="I22" i="12"/>
  <c r="I21" i="12"/>
  <c r="G15" i="12"/>
  <c r="F15" i="12"/>
  <c r="E15" i="12"/>
  <c r="D15" i="12"/>
  <c r="G13" i="12"/>
  <c r="F13" i="12"/>
  <c r="E13" i="12"/>
  <c r="D13" i="12"/>
  <c r="I11" i="12"/>
  <c r="I10" i="12"/>
  <c r="I9" i="12"/>
  <c r="U41" i="11"/>
  <c r="T41" i="11"/>
  <c r="S41" i="11"/>
  <c r="M41" i="11"/>
  <c r="L41" i="11"/>
  <c r="K41" i="11"/>
  <c r="E41" i="11"/>
  <c r="D41" i="11"/>
  <c r="C41" i="11"/>
  <c r="U39" i="11"/>
  <c r="T39" i="11"/>
  <c r="S39" i="11"/>
  <c r="M39" i="11"/>
  <c r="L39" i="11"/>
  <c r="E39" i="11"/>
  <c r="D39" i="11"/>
  <c r="W29" i="11"/>
  <c r="O29" i="11"/>
  <c r="G29" i="11"/>
  <c r="U23" i="11"/>
  <c r="T23" i="11"/>
  <c r="S23" i="11"/>
  <c r="M23" i="11"/>
  <c r="L23" i="11"/>
  <c r="K23" i="11"/>
  <c r="E23" i="11"/>
  <c r="D23" i="11"/>
  <c r="C23" i="11"/>
  <c r="U21" i="11"/>
  <c r="T21" i="11"/>
  <c r="S21" i="11"/>
  <c r="M21" i="11"/>
  <c r="E21" i="11"/>
  <c r="D21" i="11"/>
  <c r="W11" i="11"/>
  <c r="O11" i="11"/>
  <c r="G11" i="11"/>
  <c r="F37" i="10"/>
  <c r="E37" i="10"/>
  <c r="D37" i="10"/>
  <c r="C37" i="10"/>
  <c r="F35" i="10"/>
  <c r="E35" i="10"/>
  <c r="D35" i="10"/>
  <c r="C35" i="10"/>
  <c r="H30" i="10"/>
  <c r="H28" i="10"/>
  <c r="H27" i="10"/>
  <c r="H26" i="10"/>
  <c r="F20" i="10"/>
  <c r="E20" i="10"/>
  <c r="D20" i="10"/>
  <c r="C20" i="10"/>
  <c r="F18" i="10"/>
  <c r="E18" i="10"/>
  <c r="D18" i="10"/>
  <c r="C18" i="10"/>
  <c r="H13" i="10"/>
  <c r="H11" i="10"/>
  <c r="H10" i="10"/>
  <c r="H9" i="10"/>
  <c r="F31" i="9"/>
  <c r="E31" i="9"/>
  <c r="D31" i="9"/>
  <c r="C31" i="9"/>
  <c r="F29" i="9"/>
  <c r="E29" i="9"/>
  <c r="D29" i="9"/>
  <c r="C29" i="9"/>
  <c r="H26" i="9"/>
  <c r="H25" i="9"/>
  <c r="H24" i="9"/>
  <c r="H23" i="9"/>
  <c r="F17" i="9"/>
  <c r="E17" i="9"/>
  <c r="D17" i="9"/>
  <c r="C17" i="9"/>
  <c r="F15" i="9"/>
  <c r="E15" i="9"/>
  <c r="D15" i="9"/>
  <c r="C15" i="9"/>
  <c r="H12" i="9"/>
  <c r="H11" i="9"/>
  <c r="H10" i="9"/>
  <c r="H9" i="9"/>
  <c r="I40" i="8"/>
  <c r="H40" i="8"/>
  <c r="G40" i="8"/>
  <c r="E40" i="8"/>
  <c r="D40" i="8"/>
  <c r="C40" i="8"/>
  <c r="I38" i="8"/>
  <c r="H38" i="8"/>
  <c r="G38" i="8"/>
  <c r="E38" i="8"/>
  <c r="D38" i="8"/>
  <c r="C38" i="8"/>
  <c r="K29" i="8"/>
  <c r="I22" i="8"/>
  <c r="H22" i="8"/>
  <c r="G22" i="8"/>
  <c r="E22" i="8"/>
  <c r="D22" i="8"/>
  <c r="C22" i="8"/>
  <c r="I20" i="8"/>
  <c r="H20" i="8"/>
  <c r="G20" i="8"/>
  <c r="E20" i="8"/>
  <c r="D20" i="8"/>
  <c r="C20" i="8"/>
  <c r="K11" i="8"/>
  <c r="F32" i="7"/>
  <c r="E32" i="7"/>
  <c r="D32" i="7"/>
  <c r="C32" i="7"/>
  <c r="F30" i="7"/>
  <c r="E30" i="7"/>
  <c r="D30" i="7"/>
  <c r="C30" i="7"/>
  <c r="H28" i="7"/>
  <c r="H27" i="7"/>
  <c r="H26" i="7"/>
  <c r="F18" i="7"/>
  <c r="E18" i="7"/>
  <c r="D18" i="7"/>
  <c r="C18" i="7"/>
  <c r="F16" i="7"/>
  <c r="E16" i="7"/>
  <c r="D16" i="7"/>
  <c r="C16" i="7"/>
  <c r="H14" i="7"/>
  <c r="H13" i="7"/>
  <c r="H12" i="7"/>
  <c r="I15" i="6"/>
  <c r="I13" i="6"/>
  <c r="I11" i="6"/>
  <c r="I10" i="6"/>
  <c r="I9" i="6"/>
  <c r="I8" i="6"/>
  <c r="I7" i="6"/>
  <c r="I6" i="6"/>
  <c r="I5" i="6"/>
  <c r="I19" i="5"/>
  <c r="I18" i="5"/>
  <c r="I17" i="5"/>
  <c r="I16" i="5"/>
  <c r="I15" i="5"/>
  <c r="I14" i="5"/>
  <c r="I13" i="5"/>
  <c r="I12" i="5"/>
  <c r="I11" i="5"/>
  <c r="I10" i="5"/>
  <c r="I9" i="5"/>
  <c r="I8" i="5"/>
  <c r="I6" i="5"/>
  <c r="I5" i="5"/>
  <c r="I20" i="4"/>
  <c r="I19" i="4"/>
  <c r="I18" i="4"/>
  <c r="I17" i="4"/>
  <c r="I16" i="4"/>
  <c r="I15" i="4"/>
  <c r="J13" i="4"/>
  <c r="I13" i="4"/>
  <c r="J12" i="4"/>
  <c r="I12" i="4"/>
  <c r="J10" i="4"/>
  <c r="I10" i="4"/>
  <c r="I8" i="4"/>
  <c r="I7" i="4"/>
  <c r="I6" i="4"/>
  <c r="I5" i="4"/>
  <c r="J5" i="2"/>
  <c r="K21" i="11" s="1"/>
  <c r="I5" i="2"/>
  <c r="C21" i="11" s="1"/>
  <c r="G21" i="11" s="1"/>
  <c r="W21" i="11" l="1"/>
  <c r="W41" i="11"/>
  <c r="H22" i="13"/>
  <c r="H30" i="7"/>
  <c r="H32" i="7"/>
  <c r="K38" i="8"/>
  <c r="K40" i="8"/>
  <c r="O41" i="11"/>
  <c r="H17" i="9"/>
  <c r="H31" i="9"/>
  <c r="H18" i="7"/>
  <c r="K22" i="8"/>
  <c r="W23" i="11"/>
  <c r="I25" i="12"/>
  <c r="I27" i="12"/>
  <c r="K20" i="8"/>
  <c r="H15" i="9"/>
  <c r="H29" i="9"/>
  <c r="H18" i="10"/>
  <c r="H20" i="10"/>
  <c r="H35" i="10"/>
  <c r="H37" i="10"/>
  <c r="O23" i="11"/>
  <c r="G41" i="11"/>
  <c r="I13" i="12"/>
  <c r="I15" i="12"/>
  <c r="H16" i="7"/>
  <c r="G23" i="11"/>
  <c r="W39" i="11"/>
  <c r="O3" i="13"/>
  <c r="P3" i="13" s="1"/>
  <c r="L21" i="11"/>
  <c r="O21" i="11" s="1"/>
  <c r="C39" i="11"/>
  <c r="G39" i="11" s="1"/>
  <c r="K39" i="11"/>
  <c r="O39" i="11" s="1"/>
  <c r="L3" i="9" l="1"/>
  <c r="M3" i="9" s="1"/>
  <c r="L5" i="9"/>
  <c r="M5" i="9" s="1"/>
  <c r="L3" i="7"/>
  <c r="M3" i="7" s="1"/>
  <c r="N3" i="12"/>
  <c r="O3" i="12" s="1"/>
  <c r="L5" i="7"/>
  <c r="M5" i="7" s="1"/>
  <c r="L5" i="10"/>
  <c r="M5" i="10" s="1"/>
  <c r="N5" i="12"/>
  <c r="O5" i="12" s="1"/>
  <c r="O5" i="8"/>
  <c r="L3" i="10"/>
  <c r="M3" i="10" s="1"/>
  <c r="O3" i="8"/>
  <c r="AB7" i="11"/>
  <c r="AB5" i="11"/>
  <c r="P5" i="8" l="1"/>
  <c r="D20" i="15" s="1"/>
  <c r="C20" i="15"/>
  <c r="P3" i="8"/>
  <c r="D18" i="15" s="1"/>
  <c r="C18" i="15"/>
  <c r="AC7" i="11"/>
  <c r="D44" i="15" s="1"/>
  <c r="C44" i="15"/>
  <c r="G12" i="15" s="1"/>
  <c r="AC5" i="11"/>
  <c r="D42" i="15" s="1"/>
  <c r="C42" i="15"/>
  <c r="G1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marti</author>
  </authors>
  <commentList>
    <comment ref="E9" authorId="0" shapeId="0" xr:uid="{00000000-0006-0000-0200-000001000000}">
      <text>
        <r>
          <rPr>
            <sz val="11"/>
            <color theme="1"/>
            <rFont val="Arial"/>
          </rPr>
          <t xml:space="preserve">If you don’t know the precise floor space, estimate. 
</t>
        </r>
      </text>
    </comment>
    <comment ref="E11" authorId="1" shapeId="0" xr:uid="{D3FCFB4C-44C6-4850-86A2-5A5FBFE7DA2A}">
      <text>
        <r>
          <rPr>
            <sz val="9"/>
            <color indexed="81"/>
            <rFont val="Tahoma"/>
            <family val="2"/>
          </rPr>
          <t xml:space="preserve">Varying this will not affect final savings estimates, but rather is for record keeping. </t>
        </r>
      </text>
    </comment>
    <comment ref="H18" authorId="0" shapeId="0" xr:uid="{00000000-0006-0000-0200-000002000000}">
      <text>
        <r>
          <rPr>
            <sz val="11"/>
            <color theme="1"/>
            <rFont val="Arial"/>
          </rPr>
          <t xml:space="preserve">If your lab is not in use all year (e.g. teaching labs), please indicate the number of months it is active (1-12 months). Your lab </t>
        </r>
        <r>
          <rPr>
            <u/>
            <sz val="11"/>
            <color theme="1"/>
            <rFont val="Arial"/>
            <family val="2"/>
          </rPr>
          <t>must</t>
        </r>
        <r>
          <rPr>
            <sz val="11"/>
            <color theme="1"/>
            <rFont val="Arial"/>
            <family val="2"/>
          </rPr>
          <t xml:space="preserve"> be listed as a "teaching" lab in the left hand drop-down bar for this to apply to savings.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E4" authorId="0" shapeId="0" xr:uid="{00000000-0006-0000-0400-000001000000}">
      <text>
        <r>
          <rPr>
            <sz val="11"/>
            <color theme="1"/>
            <rFont val="Arial"/>
          </rPr>
          <t xml:space="preserve">Criteria
Below you will find all criteria you should address for Silver. If you scroll your mouse over each criteria, background on why this criteria is important will appear as a comment. 
</t>
        </r>
      </text>
    </comment>
    <comment ref="F4" authorId="0" shapeId="0" xr:uid="{00000000-0006-0000-0400-000002000000}">
      <text>
        <r>
          <rPr>
            <sz val="11"/>
            <color theme="1"/>
            <rFont val="Arial"/>
          </rPr>
          <t>How?
Please write in how your lab has addressed each of the criteria below. You will find tips and advice as comments when you hover your mouse over each box.</t>
        </r>
      </text>
    </comment>
    <comment ref="G4" authorId="0" shapeId="0" xr:uid="{00000000-0006-0000-0400-000003000000}">
      <text>
        <r>
          <rPr>
            <sz val="11"/>
            <color theme="1"/>
            <rFont val="Arial"/>
          </rPr>
          <t>Useful Links
Click on links below which may facilitate implementing the criteria, including free resources.</t>
        </r>
      </text>
    </comment>
    <comment ref="E5" authorId="0" shapeId="0" xr:uid="{00000000-0006-0000-0400-000004000000}">
      <text>
        <r>
          <rPr>
            <sz val="11"/>
            <color theme="1"/>
            <rFont val="Arial"/>
          </rPr>
          <t xml:space="preserve">Why? 
Many common lab methods and processes rely on single use plastics. Much of the plastics have been treated rendering them difficult to recycle, or may come into contact with contaminated materials. 
As a result of this immense amounts of plastic waste are produced. Much of this plastic must be incinerated, directly harming our atmosphere.
</t>
        </r>
      </text>
    </comment>
    <comment ref="F5" authorId="0" shapeId="0" xr:uid="{00000000-0006-0000-0400-000005000000}">
      <text>
        <r>
          <rPr>
            <sz val="11"/>
            <color theme="1"/>
            <rFont val="Arial"/>
          </rPr>
          <t xml:space="preserve">Tips &amp; Advice:
• Consider glass as a possible alternative to some plastic items.
• Opt for packaging which minimises polystyrene and wrapping. 
• In terms of priority reducing plastic usage should be the primary target, with reuse secondary, then recycling, and finally incineration when necessary. 
</t>
        </r>
      </text>
    </comment>
    <comment ref="E6" authorId="0" shapeId="0" xr:uid="{00000000-0006-0000-0400-000006000000}">
      <text>
        <r>
          <rPr>
            <sz val="11"/>
            <color theme="1"/>
            <rFont val="Arial"/>
          </rPr>
          <t>Why?
Mixing of waste streams can result both in a H&amp;S hazard (through contamination of non-hazardous streams) or result in waste of energy (through excess treatment of non-hazardous waste). Ensuring users are aware of how to separate their waste is a crucial step to ensure contamination is minimised.</t>
        </r>
      </text>
    </comment>
    <comment ref="F6" authorId="0" shapeId="0" xr:uid="{00000000-0006-0000-0400-000007000000}">
      <text>
        <r>
          <rPr>
            <sz val="11"/>
            <color theme="1"/>
            <rFont val="Arial"/>
          </rPr>
          <t>Tips &amp; Advice:
• Ensure all people who work in the lab receive training on using appropriate bins.
• Check if there is existing signage available, or create your own clear and simple signage. 
• Check if there have been any waste audits conducted, or conduct your own audits with lab members to highlight if waste streams are being correctly utilised.</t>
        </r>
      </text>
    </comment>
    <comment ref="E7" authorId="0" shapeId="0" xr:uid="{00000000-0006-0000-0400-000008000000}">
      <text>
        <r>
          <rPr>
            <sz val="11"/>
            <color theme="1"/>
            <rFont val="Arial"/>
          </rPr>
          <t xml:space="preserve">Why?
One of the best ways to spread good practice is simply by word of mouth and local engagement.
</t>
        </r>
      </text>
    </comment>
    <comment ref="F7" authorId="0" shapeId="0" xr:uid="{00000000-0006-0000-0400-000009000000}">
      <text>
        <r>
          <rPr>
            <sz val="11"/>
            <color theme="1"/>
            <rFont val="Arial"/>
          </rPr>
          <t xml:space="preserve">Tips &amp; Advice:
• Reach out to local sustainability departments to see if you can assist with peer-audits of other labs.
• Estimate impact of your efforts, and share results with colleagues and social media.
• Share with senior management benefits of improving your lab's sustainability and efficiency.
</t>
        </r>
      </text>
    </comment>
    <comment ref="E8" authorId="0" shapeId="0" xr:uid="{00000000-0006-0000-0400-00000A000000}">
      <text>
        <r>
          <rPr>
            <sz val="11"/>
            <color theme="1"/>
            <rFont val="Arial"/>
          </rPr>
          <t xml:space="preserve">Why?
Often suppliers and manufacturers will offer schemes which facilitate recycling, reuse, or reductions in packaging. Users are encouraged to engage with their suppliers on such options, and take advantage. Should suppliers not offer such schemes, consider alternative suppliers or pressure them to provide these services. 
</t>
        </r>
      </text>
    </comment>
    <comment ref="F8" authorId="0" shapeId="0" xr:uid="{00000000-0006-0000-0400-00000B000000}">
      <text>
        <r>
          <rPr>
            <sz val="11"/>
            <color theme="1"/>
            <rFont val="Arial"/>
          </rPr>
          <t xml:space="preserve">Tips &amp; Advice:
• Schemes which facilitate reduce/reuse should be prioritised over recycling schemes. E.g. tip-box recycling schemes are extremely similar to general recycling. Focus on polystyrene take-back, or carbon off-setting schemes. 
• Check with stores/facilities it there are existing schemes which you may adopt.
• Some schemes may require a certain volume of materials to be collected; engage with your neighbouring labs to collect  a big enough volume. 
</t>
        </r>
      </text>
    </comment>
    <comment ref="E9" authorId="0" shapeId="0" xr:uid="{00000000-0006-0000-0400-00000C000000}">
      <text>
        <r>
          <rPr>
            <sz val="11"/>
            <color theme="1"/>
            <rFont val="Arial"/>
          </rPr>
          <t>Why?
Cold storage uses a huge amount of energy. 
Each ultra-low temperature freezer can consume more energy than the average household! 
Well maintained equipment will use less energy, last longer, and crucially keep samples safer.</t>
        </r>
      </text>
    </comment>
    <comment ref="F9" authorId="0" shapeId="0" xr:uid="{00000000-0006-0000-0400-00000D000000}">
      <text>
        <r>
          <rPr>
            <sz val="11"/>
            <color theme="1"/>
            <rFont val="Arial"/>
          </rPr>
          <t>Tips &amp; Advice:
• Seal defrosts should be prioritised over entire defrosts to ensure internal temperatures are maintained, but units should never be so frosted over that the contents are inaccessible.
• Some service contracts may cover parts or all of this criteria. Consider if you have or desire this type of contract.
• If not covered through a service contract, such duties should be shared around or captured via a job description.  Consider a rota.</t>
        </r>
      </text>
    </comment>
    <comment ref="E10" authorId="0" shapeId="0" xr:uid="{00000000-0006-0000-0400-00000E000000}">
      <text>
        <r>
          <rPr>
            <sz val="11"/>
            <color theme="1"/>
            <rFont val="Arial"/>
          </rPr>
          <t xml:space="preserve">Why?
Autoclaves and washers can be extremely energy and water intensive, and thus should only be operated when necessary. 
Ensuring you have the correctly sized equipment can also reduce lag time if properly planned.
</t>
        </r>
      </text>
    </comment>
    <comment ref="F10" authorId="0" shapeId="0" xr:uid="{00000000-0006-0000-0400-00000F000000}">
      <text>
        <r>
          <rPr>
            <sz val="11"/>
            <color theme="1"/>
            <rFont val="Arial"/>
          </rPr>
          <t xml:space="preserve">Tips &amp; Advice:
• Ask lab members if they believe there may be any future variation in usage of such equipment.
• Set scheduled run times, and ensure users are aware of how to make best use.
</t>
        </r>
      </text>
    </comment>
    <comment ref="E11" authorId="0" shapeId="0" xr:uid="{00000000-0006-0000-0400-000010000000}">
      <text>
        <r>
          <rPr>
            <sz val="11"/>
            <color theme="1"/>
            <rFont val="Arial"/>
          </rPr>
          <t xml:space="preserve">Why?
Booking systems have many benefits, though they primarily permit efficient equipment use. They also allow equipment usage to be tracked and monitored, facilitating maintenance and upkeep. 
A digital booking system can ensure all users have appropriate training prior to use. 
</t>
        </r>
      </text>
    </comment>
    <comment ref="F11" authorId="0" shapeId="0" xr:uid="{00000000-0006-0000-0400-000011000000}">
      <text>
        <r>
          <rPr>
            <sz val="11"/>
            <color theme="1"/>
            <rFont val="Arial"/>
          </rPr>
          <t>Tips &amp; Advice:
• Check if there are existing booking systems in your facility/department.
• Ensure the booking system allows for only appropriately trained lab members to book on such equipment.
• Consider making equipment bookable to outside your laboratory/area.</t>
        </r>
      </text>
    </comment>
    <comment ref="E12" authorId="0" shapeId="0" xr:uid="{00000000-0006-0000-0400-000012000000}">
      <text>
        <r>
          <rPr>
            <sz val="11"/>
            <color theme="1"/>
            <rFont val="Arial"/>
          </rPr>
          <t xml:space="preserve">Why?
Equipment efficiencies will greatly decrease as they are operated at more extreme temperatures (very hot or cold). 
Particularly ULT freezers, which will use 30% less energy when at -70C vs. -80C. Each ULT freezer can use as much energy as the average house! 
</t>
        </r>
      </text>
    </comment>
    <comment ref="F12" authorId="0" shapeId="0" xr:uid="{00000000-0006-0000-0400-000013000000}">
      <text>
        <r>
          <rPr>
            <sz val="11"/>
            <color theme="1"/>
            <rFont val="Arial"/>
          </rPr>
          <t xml:space="preserve">Tips &amp; Advice:
• Consider which equipment to focus on. Typically these are ovens which may be too hot, or freezers running too cold. Most standard freezers don't need to be colder than -20°C, and fridges should be 4°C.
• With ULT freezers, be considerate of others. Engage prior to varying any temperature. Note that -70°C used to be the standard temperature.
• It may be that -75°C is a middle ground. Freeze-thaw cycles can truly damage samples, so keep open door times to a minimum. Consider operating back-up units at warmer temperatures (to also deter misuse). </t>
        </r>
      </text>
    </comment>
    <comment ref="E13" authorId="0" shapeId="0" xr:uid="{00000000-0006-0000-0400-000014000000}">
      <text>
        <r>
          <rPr>
            <sz val="11"/>
            <color theme="1"/>
            <rFont val="Arial"/>
          </rPr>
          <t xml:space="preserve">Why?
Losses of data can represent immense amounts of laboratory research time, including the usage of resources. Avoiding a loss of such data can not only reduce reproduction of assays, but protect the career of a researcher. 
</t>
        </r>
      </text>
    </comment>
    <comment ref="F13" authorId="0" shapeId="0" xr:uid="{00000000-0006-0000-0400-000015000000}">
      <text>
        <r>
          <rPr>
            <sz val="11"/>
            <color theme="1"/>
            <rFont val="Arial"/>
          </rPr>
          <t>Tips &amp; Advice:
• Consider the importance of lab-book like data. 
• Ensure your data back-up plans are aligned with any central IT directives.
• Minimise the amount necessary to be backed-up to reduce server requirements.</t>
        </r>
      </text>
    </comment>
    <comment ref="E14" authorId="0" shapeId="0" xr:uid="{00000000-0006-0000-0400-000016000000}">
      <text>
        <r>
          <rPr>
            <sz val="11"/>
            <color theme="1"/>
            <rFont val="Arial"/>
          </rPr>
          <t xml:space="preserve">Why?
Loss of samples and chemicals can represent invaluable losses of data or funds. Ensure there are appropriate measures in place for realistic possible failures and minimise the risk of such losses. </t>
        </r>
      </text>
    </comment>
    <comment ref="F14" authorId="0" shapeId="0" xr:uid="{00000000-0006-0000-0400-000017000000}">
      <text>
        <r>
          <rPr>
            <sz val="11"/>
            <color theme="1"/>
            <rFont val="Arial"/>
          </rPr>
          <t>Tips &amp; Advice:
• Consider what may happen if any member of staff finds for example a failed freezer. Post procedures where necessary.
• Identify nearby back-up units with sufficient capacity, and ensure they are kept empty. Communal back-ups may suffice.
• Consider remote alarm systems for high-value materials. Ensure there is an accompanying response strategy.</t>
        </r>
      </text>
    </comment>
    <comment ref="E15" authorId="0" shapeId="0" xr:uid="{00000000-0006-0000-0400-000018000000}">
      <text>
        <r>
          <rPr>
            <sz val="11"/>
            <color theme="1"/>
            <rFont val="Arial"/>
          </rPr>
          <t xml:space="preserve">Why?
The 12 Principles of Green Chemistry were created to drive more sustainable chemical reactions, products, and processes. It is up to users how to apply these, but staff should be reminded that there may be efficient alternatives. 
</t>
        </r>
      </text>
    </comment>
    <comment ref="F15" authorId="0" shapeId="0" xr:uid="{00000000-0006-0000-0400-000019000000}">
      <text>
        <r>
          <rPr>
            <sz val="11"/>
            <color theme="1"/>
            <rFont val="Arial"/>
          </rPr>
          <t>Tips &amp; Advice:
• Post the 12 principles somewhere in the lab.
• Raise the 12 principles at a lab meeting or forum where they may be discussed.
• Check if others labs running similar experiments have already discovered more efficient methods.</t>
        </r>
      </text>
    </comment>
    <comment ref="B16" authorId="0" shapeId="0" xr:uid="{00000000-0006-0000-0400-00001A000000}">
      <text>
        <r>
          <rPr>
            <sz val="11"/>
            <color theme="1"/>
            <rFont val="Arial"/>
          </rPr>
          <t xml:space="preserve">This criteria is specifically for research labs. For teaching labs, the research quality criteria are not necessarily applicable. </t>
        </r>
      </text>
    </comment>
    <comment ref="E16" authorId="0" shapeId="0" xr:uid="{00000000-0006-0000-0400-00001B000000}">
      <text>
        <r>
          <rPr>
            <sz val="11"/>
            <color theme="1"/>
            <rFont val="Arial"/>
          </rPr>
          <t xml:space="preserve">Why?
Core facilities can have a variety of names (e.g. technical platforms). Typically they should provide quicker turnover of samples, cheaper/efficient processes, and crucially ensure more consistency in processing. Such facilities will also contain experts in their field, maximising the potential outputs. 
</t>
        </r>
      </text>
    </comment>
    <comment ref="F16" authorId="0" shapeId="0" xr:uid="{00000000-0006-0000-0400-00001C000000}">
      <text>
        <r>
          <rPr>
            <sz val="11"/>
            <color theme="1"/>
            <rFont val="Arial"/>
          </rPr>
          <t>Tips &amp; Advice:
• Check your institute's local facilities for what services are available, or consult neighbour labs as to which facilities they use. Consider facilities outside your institute for high through-put.
• Engage with a facility on sample preparation and methods. Agree what is required, and ensure your samples are correctly prepared.
• Ensure core facilities are attributed for their input on any publications.</t>
        </r>
      </text>
    </comment>
    <comment ref="B17" authorId="0" shapeId="0" xr:uid="{00000000-0006-0000-0400-00001D000000}">
      <text>
        <r>
          <rPr>
            <sz val="11"/>
            <color theme="1"/>
            <rFont val="Arial"/>
          </rPr>
          <t xml:space="preserve">This criteria is specifically for research labs. For teaching labs, the research quality criteria are not necessarily applicable. </t>
        </r>
      </text>
    </comment>
    <comment ref="E17" authorId="0" shapeId="0" xr:uid="{00000000-0006-0000-0400-00001E000000}">
      <text>
        <r>
          <rPr>
            <sz val="11"/>
            <color theme="1"/>
            <rFont val="Arial"/>
          </rPr>
          <t xml:space="preserve">Why?
"Negative results" is data which does not necessarily support an intended hypothesis. Such negative results, while not ideal for immediate publication, may reveal crucial information which could guide or negate the need for other experiments. 
The aim of this criteria is to allow an environment where negative results may be shared and discussed in a manner that facilitates better future research. </t>
        </r>
      </text>
    </comment>
    <comment ref="F17" authorId="0" shapeId="0" xr:uid="{00000000-0006-0000-0400-00001F000000}">
      <text>
        <r>
          <rPr>
            <sz val="11"/>
            <color theme="1"/>
            <rFont val="Arial"/>
          </rPr>
          <t>Tips &amp; Advice:
• A forum for negative results should record negative results for future lab members to consult.
• The lab should consider making negative results available for external groups where possible, as this is likely to have the greatest impact. 
• Consider mandating that all research-talks must include 2 minutes on what went wrong.</t>
        </r>
      </text>
    </comment>
    <comment ref="E18" authorId="0" shapeId="0" xr:uid="{00000000-0006-0000-0400-000020000000}">
      <text>
        <r>
          <rPr>
            <sz val="11"/>
            <color theme="1"/>
            <rFont val="Arial"/>
          </rPr>
          <t>Why?
Materials left inside units may impede the flow of air. This can not only increase the risk of contamination, it can make the fan work harder than necessary wasting energy.</t>
        </r>
      </text>
    </comment>
    <comment ref="F18" authorId="0" shapeId="0" xr:uid="{00000000-0006-0000-0400-000021000000}">
      <text>
        <r>
          <rPr>
            <sz val="11"/>
            <color theme="1"/>
            <rFont val="Arial"/>
          </rPr>
          <t xml:space="preserve">Tips &amp; Advice:
• If a fume cupboard is intended to store equipment, ensure that airflow testing is done when equipment is in place, and consider having containment testing done. 
• Check if there are alternative methods to store chemicals with suitable ventilation aside from a fume cupboard. Materials stored for extended periods may become a risk of explosion. </t>
        </r>
      </text>
    </comment>
    <comment ref="E19" authorId="0" shapeId="0" xr:uid="{00000000-0006-0000-0400-000022000000}">
      <text>
        <r>
          <rPr>
            <sz val="11"/>
            <color theme="1"/>
            <rFont val="Arial"/>
          </rPr>
          <t xml:space="preserve">Why?
Lowering the sash of a VAV fume cupboard and turning off a safety cabinet can result in significant savings, as well as being good practice in terms of cleanliness and H&amp;S. </t>
        </r>
      </text>
    </comment>
    <comment ref="F19" authorId="0" shapeId="0" xr:uid="{00000000-0006-0000-0400-000023000000}">
      <text>
        <r>
          <rPr>
            <sz val="11"/>
            <color theme="1"/>
            <rFont val="Arial"/>
          </rPr>
          <t xml:space="preserve">Tips &amp; Advice:
• Note some older fume cupboards may require users to push a button to engage lower fan speeds. Ensure your lab manager knows how your unit functions.
• Consider a booking system to assist in reminding people when it's OK to turn off a safety cabinet.
• Ensure reminders are positive - As frustrating as it may be that some users may forget, aim to lead through example and positivity. 
• Lowering a sash, even if it doesn't save energy, should always be encouraged. </t>
        </r>
      </text>
    </comment>
    <comment ref="E20" authorId="0" shapeId="0" xr:uid="{00000000-0006-0000-0400-000024000000}">
      <text>
        <r>
          <rPr>
            <sz val="11"/>
            <color theme="1"/>
            <rFont val="Arial"/>
          </rPr>
          <t>Why?
Users may be unsure what levels of purity are required, and as a result, tend to use excessively pure water for simple applications. Equally running taps can be avoided through training and allowing for soaking of items (e.g. glassware, or stained slides being washed).</t>
        </r>
      </text>
    </comment>
    <comment ref="F20" authorId="0" shapeId="0" xr:uid="{00000000-0006-0000-0400-000025000000}">
      <text>
        <r>
          <rPr>
            <sz val="11"/>
            <color theme="1"/>
            <rFont val="Arial"/>
          </rPr>
          <t xml:space="preserve">Tips &amp; Advice:
• If your lab uses one or more type of specialised water, ensure lab users are  informed which applications require which water types.
• Soaking materials like dirty glassware is a more effective means of cleaning. 
• Relevant information should be in inductions. </t>
        </r>
      </text>
    </comment>
    <comment ref="B22" authorId="0" shapeId="0" xr:uid="{00000000-0006-0000-0400-000026000000}">
      <text>
        <r>
          <rPr>
            <sz val="11"/>
            <color theme="1"/>
            <rFont val="Arial"/>
          </rPr>
          <t>This criteria should be completed as an alternative to research quality criteria, specifically for teaching laboratories.</t>
        </r>
      </text>
    </comment>
    <comment ref="E22" authorId="0" shapeId="0" xr:uid="{00000000-0006-0000-0400-000027000000}">
      <text>
        <r>
          <rPr>
            <sz val="11"/>
            <color theme="1"/>
            <rFont val="Arial"/>
          </rPr>
          <t xml:space="preserve">Why? 
The greatest impact of a teaching lab will be the knowledge that the students walk away with. Ensuring that resource awareness and sustainability are integrated in teaching practicals can have a lasting effects beyond the course itself. </t>
        </r>
      </text>
    </comment>
    <comment ref="F22" authorId="0" shapeId="0" xr:uid="{00000000-0006-0000-0400-000028000000}">
      <text>
        <r>
          <rPr>
            <sz val="11"/>
            <color theme="1"/>
            <rFont val="Arial"/>
          </rPr>
          <t xml:space="preserve">Tips &amp; Advice:
• Educate students about the carbon impact of the research they are currently conducting, or may conduct in the future.
• Inform students on practical ways they can reduce the impact of future research.
• Topics which may be pertinent include but are not limited to: fume cupboards and ventilation, chemical management, purchasing, waste segregation, health &amp; safety interaction with sustainability, and equipment management.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E4" authorId="0" shapeId="0" xr:uid="{00000000-0006-0000-0300-000001000000}">
      <text>
        <r>
          <rPr>
            <sz val="11"/>
            <color theme="1"/>
            <rFont val="Arial"/>
          </rPr>
          <t xml:space="preserve">Criteria
Below you will find all criteria you should address for Bronze. If you scroll your mouse over each criteria, background on why this criteria is important will appear as a comment. 
</t>
        </r>
      </text>
    </comment>
    <comment ref="F4" authorId="0" shapeId="0" xr:uid="{00000000-0006-0000-0300-000002000000}">
      <text>
        <r>
          <rPr>
            <sz val="11"/>
            <color theme="1"/>
            <rFont val="Arial"/>
          </rPr>
          <t>How?
Please write in how your lab has addressed each of the criteria below. You will find tips and advice as comments when you hover your mouse over each box.</t>
        </r>
      </text>
    </comment>
    <comment ref="G4" authorId="0" shapeId="0" xr:uid="{00000000-0006-0000-0300-000003000000}">
      <text>
        <r>
          <rPr>
            <sz val="11"/>
            <color theme="1"/>
            <rFont val="Arial"/>
          </rPr>
          <t>Useful Links
Click on links below which may facilitate implementing the criteria, including free resources.</t>
        </r>
      </text>
    </comment>
    <comment ref="E5" authorId="0" shapeId="0" xr:uid="{00000000-0006-0000-0300-000004000000}">
      <text>
        <r>
          <rPr>
            <sz val="11"/>
            <color theme="1"/>
            <rFont val="Arial"/>
          </rPr>
          <t xml:space="preserve">Why?
Laboratories produce immense amounts of waste (often plastics), much of which is incinerated at high-temperatures. Reducing the waste produced as well as treatment the waste receives can have significant environmental benefits, as well as reduce associated costs. Clinical waste will cost 3-5 times more than typical waste streams. </t>
        </r>
      </text>
    </comment>
    <comment ref="F5" authorId="0" shapeId="0" xr:uid="{00000000-0006-0000-0300-000005000000}">
      <text>
        <r>
          <rPr>
            <sz val="11"/>
            <color theme="1"/>
            <rFont val="Arial"/>
          </rPr>
          <t>Tips &amp; Advice:
• Unless you work within a specialist laboratory (e.g. CL3), not all materials entering a laboratory are contaminated. Discuss with local H&amp;S what is actually contaminated.
• When introducing new waste streams, always ensure H&amp;S are on board, estates have communicated a method of disposal and cleaners have been consulted, and users have been educated with training materials updated.
• Consider the location and shape of bins for new waste streams. The volume of waste shouldn't vary, only the location/shape of bins.</t>
        </r>
      </text>
    </comment>
    <comment ref="E6" authorId="0" shapeId="0" xr:uid="{00000000-0006-0000-0300-000006000000}">
      <text>
        <r>
          <rPr>
            <sz val="11"/>
            <color theme="1"/>
            <rFont val="Arial"/>
          </rPr>
          <t xml:space="preserve">Why?
While there may be a substantial amount of information for new starters, it is crucial that efficient and sustainable practices are emphasised on arrival. It is during this period of initiation that people are most impressionable, despite there being a lot of new information. </t>
        </r>
      </text>
    </comment>
    <comment ref="F6" authorId="0" shapeId="0" xr:uid="{00000000-0006-0000-0300-000007000000}">
      <text>
        <r>
          <rPr>
            <sz val="11"/>
            <color theme="1"/>
            <rFont val="Arial"/>
          </rPr>
          <t xml:space="preserve">Tips &amp; Advice:
• Consider the format of your inductions - is there a better way to reach someone than reading material? 
• Are there good practices which have yet to be formalised in your induction? Try and capture any ongoing good practice so that it may be continued.
• Sustainable practices should not be separate, but rather fully integrated into induction materials.
</t>
        </r>
      </text>
    </comment>
    <comment ref="E7" authorId="0" shapeId="0" xr:uid="{00000000-0006-0000-0300-000008000000}">
      <text>
        <r>
          <rPr>
            <sz val="11"/>
            <color theme="1"/>
            <rFont val="Arial"/>
          </rPr>
          <t xml:space="preserve">Why?
A primary cause of excess stored materials is due to the high turnover of laboratories, and the challenge in tracking what is left behind. Efficient tracking of materials will increase storage space as well as remove liability on those who must decide if something is to be thrown away. Tracking of samples and chemicals can ensure remaining staff have access to samples/chemicals/equipment which may have otherwise gone to waste. 
</t>
        </r>
      </text>
    </comment>
    <comment ref="F7" authorId="0" shapeId="0" xr:uid="{00000000-0006-0000-0300-000009000000}">
      <text>
        <r>
          <rPr>
            <sz val="11"/>
            <color theme="1"/>
            <rFont val="Arial"/>
          </rPr>
          <t>Tips &amp; Advice:
• Keep your document or tracking method short and easy - often people departing will be under great pressure for completion. Make the process as simple as possible.
• Try to make tracked samples (or etc.) accessible to all in the lab.
• Consider tying their sign-off at the senior level with the tracking of their materials to lower risk of it being skipped.</t>
        </r>
      </text>
    </comment>
    <comment ref="E8" authorId="0" shapeId="0" xr:uid="{00000000-0006-0000-0300-00000A000000}">
      <text>
        <r>
          <rPr>
            <sz val="11"/>
            <color theme="1"/>
            <rFont val="Arial"/>
          </rPr>
          <t xml:space="preserve">Why?
Engagement is most effective when driven by local examples of best practice rather than as a requirement. Nominating one or more people provides a reference for best practice and point of contact for those not able to fully engage. Ensuring continuity is crucial to this criteria. 
Succession planning is vital to ensure that good practice is not lost with departures and is truly engrained within the running of the lab. </t>
        </r>
      </text>
    </comment>
    <comment ref="F8" authorId="0" shapeId="0" xr:uid="{00000000-0006-0000-0300-00000B000000}">
      <text>
        <r>
          <rPr>
            <sz val="11"/>
            <color theme="1"/>
            <rFont val="Arial"/>
          </rPr>
          <t xml:space="preserve">Tips &amp; Advice:
• Green groups help raise engagement and can spread responsibilities, enabling more to be accomplished. Try to engage your colleagues on creating a ‘green lab group’ which meets 3-6 times per year. 
• Consider gaining senior support for having such a role specified. They may ask for validation, in which you may cite savings as estimated by this tool.
• Including relevant responsibilities in a future Job Description is a possible way of ensuring continuity.
</t>
        </r>
      </text>
    </comment>
    <comment ref="E9" authorId="0" shapeId="0" xr:uid="{00000000-0006-0000-0300-00000C000000}">
      <text>
        <r>
          <rPr>
            <sz val="11"/>
            <color theme="1"/>
            <rFont val="Arial"/>
          </rPr>
          <t>Why?
Fostering relationships for new and existing staff and students will not only encourage collaboration, it will improve the overall environment for everyone.</t>
        </r>
      </text>
    </comment>
    <comment ref="F9" authorId="0" shapeId="0" xr:uid="{00000000-0006-0000-0300-00000D000000}">
      <text>
        <r>
          <rPr>
            <sz val="11"/>
            <color theme="1"/>
            <rFont val="Arial"/>
          </rPr>
          <t>Tips &amp; Advice:
• Try to ensure that as many members of your lab are present, and invite neighbours if possible. 
• Avoid activities which are solely dependent on alcohol.
• Consider other activities and means to improve workplace wellbeing.</t>
        </r>
      </text>
    </comment>
    <comment ref="E10" authorId="0" shapeId="0" xr:uid="{00000000-0006-0000-0300-00000E000000}">
      <text>
        <r>
          <rPr>
            <sz val="11"/>
            <color theme="1"/>
            <rFont val="Arial"/>
          </rPr>
          <t>Why?
If unit price is the prime consideration during purchasing, the lab runs a risk of costing more through increased energy/consumable/servicing costs. Furthermore manufacturers that are able to consider energy/material efficiency typically produce the best equipment as they have the resources to consider such areas. Thus purchasing the most sustainable equipment will often result in the best performing equipment and long-term cost savings.</t>
        </r>
      </text>
    </comment>
    <comment ref="F10" authorId="0" shapeId="0" xr:uid="{00000000-0006-0000-0300-00000F000000}">
      <text>
        <r>
          <rPr>
            <sz val="11"/>
            <color theme="1"/>
            <rFont val="Arial"/>
          </rPr>
          <t xml:space="preserve">Tips &amp; Advice:
• Prior to making a purchase check with your local estates/sustainability/energy team on any existing schemes which promote or incentivise efficient procurement.
• Ask sales representatives to disclose all possible costs and requirements of new items. For e.g. has full servicing been factored in? Will estates need to take-over any maintenance once servicing ends? Can consumable remain fixed? How long is the response time for repairs, and what issues might that raise? 
</t>
        </r>
      </text>
    </comment>
    <comment ref="E11" authorId="0" shapeId="0" xr:uid="{00000000-0006-0000-0300-000010000000}">
      <text>
        <r>
          <rPr>
            <sz val="11"/>
            <color theme="1"/>
            <rFont val="Arial"/>
          </rPr>
          <t xml:space="preserve">Why?
ULT freezers in particular can produce immense amounts of excess heat. If blocked, this heat will drive the unit to be significantly less efficient. Excess heat can also cause room cooling to be triggered unnecessarily. Essentially any excess heating or cooling represents wasted energy. 
</t>
        </r>
      </text>
    </comment>
    <comment ref="F11" authorId="0" shapeId="0" xr:uid="{00000000-0006-0000-0300-000011000000}">
      <text>
        <r>
          <rPr>
            <sz val="11"/>
            <color theme="1"/>
            <rFont val="Arial"/>
          </rPr>
          <t>Tips &amp; Advice:
• Consider if you ever feel a breeze or heating/cooling from a piece of equipment - is this blocked? 
• Consider if ULT freezers and similar equipment have heat blocked at the back by boxes or materials.
• Never place a heat/cold source near a thermostat! This will cause the room's heating/cooling to become unbalanced.</t>
        </r>
      </text>
    </comment>
    <comment ref="E12" authorId="0" shapeId="0" xr:uid="{00000000-0006-0000-0300-000012000000}">
      <text>
        <r>
          <rPr>
            <sz val="11"/>
            <color theme="1"/>
            <rFont val="Arial"/>
          </rPr>
          <t xml:space="preserve">Why?
Most equipment that heats or cools will consume significant amounts of energy. Running half loads can use just as much energy as a full load.  
Thus running full load saves energy and  prolongs the life of your equipment.
</t>
        </r>
      </text>
    </comment>
    <comment ref="F12" authorId="0" shapeId="0" xr:uid="{00000000-0006-0000-0300-000013000000}">
      <text>
        <r>
          <rPr>
            <sz val="11"/>
            <color theme="1"/>
            <rFont val="Arial"/>
          </rPr>
          <t>Tips &amp; Advice:
• Consider when users may require space in the machine, and always consult fellow staff that use the equipment in question.
• Note that the larger items of kit will require more time to get back to temperature (warm or cold), consider recovery times if it is likely it will be needed again soon. A timer may assist in such situations.</t>
        </r>
      </text>
    </comment>
    <comment ref="E13" authorId="0" shapeId="0" xr:uid="{00000000-0006-0000-0300-000014000000}">
      <text>
        <r>
          <rPr>
            <sz val="11"/>
            <color theme="1"/>
            <rFont val="Arial"/>
          </rPr>
          <t xml:space="preserve">Why?
Within communal spaces, left on equipment and lighting is extremely common as it's sometimes difficult to know when something will next be used. 
Helpful signage is the first step in promoting good practice, and can prolong the life of equipment and lighting significantly. 
</t>
        </r>
      </text>
    </comment>
    <comment ref="F13" authorId="0" shapeId="0" xr:uid="{00000000-0006-0000-0300-000015000000}">
      <text>
        <r>
          <rPr>
            <sz val="11"/>
            <color theme="1"/>
            <rFont val="Arial"/>
          </rPr>
          <t>Tips &amp; Advice:
• Consider if there is an existing standard for such signage available in your institution from your local sustainability/energy team.
• Consult with all users prior to timer installations, and ensure they understand how to circumvent the timer if necessary. 
• Any equipment signage may require induction materials to be updated so that new members of staff are made aware of such systems.</t>
        </r>
      </text>
    </comment>
    <comment ref="E14" authorId="0" shapeId="0" xr:uid="{00000000-0006-0000-0300-000016000000}">
      <text>
        <r>
          <rPr>
            <sz val="11"/>
            <color theme="1"/>
            <rFont val="Arial"/>
          </rPr>
          <t xml:space="preserve">Why?
Reducing screen brightness and minimising the time until a computer sleeps are simple and effective methods to reduce energy consumption associated with IT work. </t>
        </r>
      </text>
    </comment>
    <comment ref="F14" authorId="0" shapeId="0" xr:uid="{00000000-0006-0000-0300-000017000000}">
      <text>
        <r>
          <rPr>
            <sz val="11"/>
            <color theme="1"/>
            <rFont val="Arial"/>
          </rPr>
          <t xml:space="preserve">Tips &amp; Advice:
• Ensure screen brightness is not set so low as to cause eye damage.
• Consult with local users about sleep settings, and consider engaging IT if they set-up your computers.
</t>
        </r>
      </text>
    </comment>
    <comment ref="E15" authorId="0" shapeId="0" xr:uid="{00000000-0006-0000-0300-000018000000}">
      <text>
        <r>
          <rPr>
            <sz val="11"/>
            <color theme="1"/>
            <rFont val="Arial"/>
          </rPr>
          <t xml:space="preserve">Why?
Illegible samples are essentially waste, as they have little use if the contents are indiscernible (similar to chemicals in which labels have lost legibility). 
Instigating a simple and clear labelling system for samples will ensure you maximise the use of all materials present and avoid wastage. 
</t>
        </r>
      </text>
    </comment>
    <comment ref="F15" authorId="0" shapeId="0" xr:uid="{00000000-0006-0000-0300-000019000000}">
      <text>
        <r>
          <rPr>
            <sz val="11"/>
            <color theme="1"/>
            <rFont val="Arial"/>
          </rPr>
          <t xml:space="preserve">Tips &amp; Advice:
• Ensure the writing utensils for labelling can endure your storage conditions (e.g. freezer and/or ethanol resistant markers).
• Chemical labels from manufacturer are often sufficient, but consider indicating when they were received and expire, when they were opened, and ownership. If legibility is lost due to damage or time, redo the label.
• Labelling systems should be joined up with any institute or standards required locally.
</t>
        </r>
      </text>
    </comment>
    <comment ref="E16" authorId="0" shapeId="0" xr:uid="{00000000-0006-0000-0300-00001A000000}">
      <text>
        <r>
          <rPr>
            <sz val="11"/>
            <color theme="1"/>
            <rFont val="Arial"/>
          </rPr>
          <t xml:space="preserve">Why?
Having communal chemicals is a simple way to save money, and can reduce wait times when missing a reagent. 
Some users may have valid concerns around contamination, in which case those selected chemicals should be removed from the sharing system. 
Try to consider the simplest method to promote sharing, and make the most of chemicals available - complicated systems may inhibit use. </t>
        </r>
      </text>
    </comment>
    <comment ref="F16" authorId="0" shapeId="0" xr:uid="{00000000-0006-0000-0300-00001B000000}">
      <text>
        <r>
          <rPr>
            <sz val="11"/>
            <color theme="1"/>
            <rFont val="Arial"/>
          </rPr>
          <t xml:space="preserve">Tips &amp; Advice:
• Local sharing may be via an excel, marked shelving, or a lab management software.
• Ensure all staff understand the system in place, and also consider users' privacy and data protection.
• Consider the upkeep of the system - how will it function in a few years time? How can it be the most useful while requiring the least amount of upkeep? 
</t>
        </r>
      </text>
    </comment>
    <comment ref="E17" authorId="0" shapeId="0" xr:uid="{00000000-0006-0000-0300-00001C000000}">
      <text>
        <r>
          <rPr>
            <sz val="11"/>
            <color theme="1"/>
            <rFont val="Arial"/>
          </rPr>
          <t xml:space="preserve">Why?
While some variation in protocol methods may be necessary for research purposes, having standard methods within the laboratory will improve comparability between laboratories.
</t>
        </r>
      </text>
    </comment>
    <comment ref="F17" authorId="0" shapeId="0" xr:uid="{00000000-0006-0000-0300-00001D000000}">
      <text>
        <r>
          <rPr>
            <sz val="11"/>
            <color theme="1"/>
            <rFont val="Arial"/>
          </rPr>
          <t xml:space="preserve">Tips &amp; Advice:
• Make the protocols editable if possible, but so that variations may be tracked.
• Discuss appropriate protocols within lab meetings.
• Protocols ideally should be aligned with any ISO standards, or comparable methods of labs doing similar research.
</t>
        </r>
      </text>
    </comment>
    <comment ref="E18" authorId="0" shapeId="0" xr:uid="{00000000-0006-0000-0300-00001E000000}">
      <text>
        <r>
          <rPr>
            <sz val="11"/>
            <color theme="1"/>
            <rFont val="Arial"/>
          </rPr>
          <t xml:space="preserve">Why?
Pipettes and other measurement devices are used extremely frequently in typical laboratories. Ensuring they are as accurate and comparable as possible can reduce error rates significantly, and avoid repeated experiments. 
</t>
        </r>
      </text>
    </comment>
    <comment ref="F18" authorId="0" shapeId="0" xr:uid="{00000000-0006-0000-0300-00001F000000}">
      <text>
        <r>
          <rPr>
            <sz val="11"/>
            <color theme="1"/>
            <rFont val="Arial"/>
          </rPr>
          <t>Tips &amp; Advice:
• Check with lab management if there is already a system in place.
• Some companies can provide paid or free calibration.
• Consider linking up with other labs/groups to do a larger calibration to minimise effort.</t>
        </r>
      </text>
    </comment>
    <comment ref="E19" authorId="0" shapeId="0" xr:uid="{00000000-0006-0000-0300-000020000000}">
      <text>
        <r>
          <rPr>
            <sz val="11"/>
            <color theme="1"/>
            <rFont val="Arial"/>
          </rPr>
          <t>Why? 
Labs are often designed to maintain a particular negative pressure to ensure contaminants don't harm users. Not considering appropriate pressures or allowing excess heating/cooling may lead to significant amounts of energy being wasted, as well as compromised cleanliness. 
Any excess heating or cooling will waste energy, and typically wear down your equipment down quicker. Quick reporting of issues is important to ensure quick repair.</t>
        </r>
      </text>
    </comment>
    <comment ref="F19" authorId="0" shapeId="0" xr:uid="{00000000-0006-0000-0300-000021000000}">
      <text>
        <r>
          <rPr>
            <sz val="11"/>
            <color theme="1"/>
            <rFont val="Arial"/>
          </rPr>
          <t>Tips &amp; Advice:
• Ensure you understand if a local fume cupboard for example requires a nearby door to be shut, and what pressures need to be maintained. These will likely have H&amp;S implications.
• Ensure users are aware of how to contact estates or support in case of an issue.
• Inform users on any relevant heating or cooling policies for the lab, and where to go to should there be excess heating or cooling.</t>
        </r>
      </text>
    </comment>
    <comment ref="E20" authorId="0" shapeId="0" xr:uid="{00000000-0006-0000-0300-000022000000}">
      <text>
        <r>
          <rPr>
            <sz val="11"/>
            <color theme="1"/>
            <rFont val="Arial"/>
          </rPr>
          <t xml:space="preserve">Why?
Fume cupboards in particular often are responsible for the most energy consumption it the lab. You can mitigate this through sash closure, reduced flow rates, and putting into low-flow where applicable. 
Signage is a proven first step in promoting such good practice. Use signage to indicate how users may achieve simple good practice.  
</t>
        </r>
      </text>
    </comment>
    <comment ref="F20" authorId="0" shapeId="0" xr:uid="{00000000-0006-0000-0300-000023000000}">
      <text>
        <r>
          <rPr>
            <sz val="11"/>
            <color theme="1"/>
            <rFont val="Arial"/>
          </rPr>
          <t xml:space="preserve">Tips &amp; Advice
• Note the difference between fume cupboards (protect users, limited sample protection) and safety cabinets (protect samples, as well as users). 
• There are 3 general types of fume cupboards. Constant volume, 2-speed, and variable-air volume (VAV). All may have flow rates potentially reduced (via containment testing by a professional). 2-speed should have sashes lowered and lower speed engaged when not in use. All units should have sashes lowered whenever possible. 
• Safety Cabinets should typically be off when not in use. Note local procedural differences for various uses of cabinets.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E4" authorId="0" shapeId="0" xr:uid="{00000000-0006-0000-0500-000001000000}">
      <text>
        <r>
          <rPr>
            <sz val="11"/>
            <color theme="1"/>
            <rFont val="Arial"/>
          </rPr>
          <t xml:space="preserve">Criteria
Below you will find all criteria you should address for Silver. If you scroll your mouse over each criteria, background on why this criteria is important will appear as a comment. 
</t>
        </r>
      </text>
    </comment>
    <comment ref="F4" authorId="0" shapeId="0" xr:uid="{00000000-0006-0000-0500-000002000000}">
      <text>
        <r>
          <rPr>
            <sz val="11"/>
            <color theme="1"/>
            <rFont val="Arial"/>
          </rPr>
          <t>How?
Please write in how your lab has addressed each of the criteria below. You will find tips and advice as comments when you hover your mouse over each box.</t>
        </r>
      </text>
    </comment>
    <comment ref="G4" authorId="0" shapeId="0" xr:uid="{00000000-0006-0000-0500-000003000000}">
      <text>
        <r>
          <rPr>
            <sz val="11"/>
            <color theme="1"/>
            <rFont val="Arial"/>
          </rPr>
          <t xml:space="preserve">Useful Links
Click on links below which may facilitate implementing the criteria, including free resources.
</t>
        </r>
      </text>
    </comment>
    <comment ref="E5" authorId="0" shapeId="0" xr:uid="{00000000-0006-0000-0500-000004000000}">
      <text>
        <r>
          <rPr>
            <sz val="11"/>
            <color theme="1"/>
            <rFont val="Arial"/>
          </rPr>
          <t xml:space="preserve">Why?
Initial bronze criteria focused on signage and training, while silver were intended to show correct segregation of waste i.e. training and signage is taking effect.
This criteria now focuses on showing the impact of these efforts through improved recycling rates, or reduction of clinical/hazardous waste amounts.
</t>
        </r>
      </text>
    </comment>
    <comment ref="F5" authorId="0" shapeId="0" xr:uid="{00000000-0006-0000-0500-000005000000}">
      <text>
        <r>
          <rPr>
            <sz val="11"/>
            <color theme="1"/>
            <rFont val="Arial"/>
          </rPr>
          <t xml:space="preserve">Tips &amp; Advice:
• There are variety of ways to show improved recycling rates - LEAF contains a waste calculator which should be employed as evidence.
• Consider the impact of any schemes the lab takes part in which reduce waste.
• Consider your buying habits to truly reduce waste levels! </t>
        </r>
      </text>
    </comment>
    <comment ref="E6" authorId="0" shapeId="0" xr:uid="{00000000-0006-0000-0500-000006000000}">
      <text>
        <r>
          <rPr>
            <sz val="11"/>
            <color theme="1"/>
            <rFont val="Arial"/>
          </rPr>
          <t xml:space="preserve">Why?
The impact of extensive travel on the environment can equal or even surpass the impacts of laboratory research. It is recognised that travel may be necessary for the advancement of innovation, and thus this criteria does not seek to limit this. Rather the lab is encouraged to review its travel practices to identify opportunities which do not compromise output. 
</t>
        </r>
      </text>
    </comment>
    <comment ref="F6" authorId="0" shapeId="0" xr:uid="{00000000-0006-0000-0500-000007000000}">
      <text>
        <r>
          <rPr>
            <sz val="11"/>
            <color theme="1"/>
            <rFont val="Arial"/>
          </rPr>
          <t xml:space="preserve">Tips &amp; Advice:
• Consider local travel between facilities as well as long-distance travel.
• Engage with your facilities/administration on available telecommunications which may facilitate meetings. 
• Utilise your institution's travel service/agent, and request trips with the lowest carbon-impact where feasible.
</t>
        </r>
      </text>
    </comment>
    <comment ref="E7" authorId="0" shapeId="0" xr:uid="{00000000-0006-0000-0500-000008000000}">
      <text>
        <r>
          <rPr>
            <sz val="11"/>
            <color theme="1"/>
            <rFont val="Arial"/>
          </rPr>
          <t xml:space="preserve">Why?
LEDs are becoming the go-to way of illumination for much microscopy, and solid-state lasers are a common option. 
LEDs don't heat samples as much, use a fraction of the energy, improve brightness consistency, can negate the need for toxic substances (mercury), and don't require warming-up. 
While they cost more initially, most units have been shown to save the lab money long-term. Furthermore LEDs may now be used for plant growth. </t>
        </r>
      </text>
    </comment>
    <comment ref="F7" authorId="0" shapeId="0" xr:uid="{00000000-0006-0000-0500-000009000000}">
      <text>
        <r>
          <rPr>
            <sz val="11"/>
            <color theme="1"/>
            <rFont val="Arial"/>
          </rPr>
          <t>Tips &amp; Advice:
• Check with microscopy users if LEDs are already in place, and if there is a plan to replace should funds become available.
• Ideally all old bulbs will be utilised prior to replacement of a unit, to make best use of existing stockpiles.
• LEDs should be considered for plant-growth facilities.</t>
        </r>
      </text>
    </comment>
    <comment ref="E8" authorId="0" shapeId="0" xr:uid="{00000000-0006-0000-0500-00000A000000}">
      <text>
        <r>
          <rPr>
            <sz val="11"/>
            <color theme="1"/>
            <rFont val="Arial"/>
          </rPr>
          <t xml:space="preserve">Why? 
Old lab equipment is a common occupier of space within laboratories. Removing it can release space for other uses while becoming useful elsewhere. Repair and reuse of useful equipment is the goal of this criteria, while creation of space is a secondary benefit. </t>
        </r>
      </text>
    </comment>
    <comment ref="F8" authorId="0" shapeId="0" xr:uid="{00000000-0006-0000-0500-00000B000000}">
      <text>
        <r>
          <rPr>
            <sz val="11"/>
            <color theme="1"/>
            <rFont val="Arial"/>
          </rPr>
          <t xml:space="preserve">Tips &amp; Advice:
• Not all unused equipment should be treated the same depending on use, cost, ownership and etc.. Consider various routes for: equipment which may be disposed, which others may still have use for in their lab, or which may still be useful for parts.
• Some services offer to collect and sell on old lab equipment. Consider these, as well as hiring local repair companies to repair equipment on-site.
• Some repair companies will give discounts in exchange for parts - Engage with your local repair companies.
</t>
        </r>
      </text>
    </comment>
    <comment ref="E9" authorId="0" shapeId="0" xr:uid="{00000000-0006-0000-0500-00000C000000}">
      <text>
        <r>
          <rPr>
            <sz val="11"/>
            <color theme="1"/>
            <rFont val="Arial"/>
          </rPr>
          <t xml:space="preserve">Why?
Chilled water is a common method of providing cooling for reactions and  equipment, and may be used to provide a vacuum. 
A variety of alternatives exist today though which can recirculate water or utilise mechanic pumps. Avoiding water going straight to drain can have the added benefit of reducing flood risk for unattended reactions. </t>
        </r>
      </text>
    </comment>
    <comment ref="F9" authorId="0" shapeId="0" xr:uid="{00000000-0006-0000-0500-00000D000000}">
      <text>
        <r>
          <rPr>
            <sz val="11"/>
            <color theme="1"/>
            <rFont val="Arial"/>
          </rPr>
          <t xml:space="preserve">Tips &amp; Advice:
• Consult local facilities and neighbouring labs if there are existing recirculating water chillers available. Note minimal use of water may not warrant purchase of a chiller. 
• A variety of waterless condensers exist which can remove the need for cooling in many condensation reactions. If applicable, the lab should implement these. 
• Small cheap pumps may supplement the need for water to facilitate a vacuum. 
</t>
        </r>
      </text>
    </comment>
    <comment ref="E10" authorId="0" shapeId="0" xr:uid="{00000000-0006-0000-0500-00000E000000}">
      <text>
        <r>
          <rPr>
            <sz val="11"/>
            <color theme="1"/>
            <rFont val="Arial"/>
          </rPr>
          <t xml:space="preserve">Why?
Unoptimised computing code will increase time and energy required to perform operations. 
Similarly, excess clusters of server space will result in increased energy consumption required to achieve the same performance as optimal storage clusters. </t>
        </r>
      </text>
    </comment>
    <comment ref="F10" authorId="0" shapeId="0" xr:uid="{00000000-0006-0000-0500-00000F000000}">
      <text>
        <r>
          <rPr>
            <sz val="11"/>
            <color theme="1"/>
            <rFont val="Arial"/>
          </rPr>
          <t>Tips &amp; Advice:
• Consider the next user who may have to edit your code - will they understand your modifications? 
• Optimisation may come at cost of other functions/performances. Consider all implications of code optimisation.
• Consider storage cluster numbers, not server numbers, when assessing cloud or external storage companies.</t>
        </r>
      </text>
    </comment>
    <comment ref="E11" authorId="0" shapeId="0" xr:uid="{00000000-0006-0000-0500-000010000000}">
      <text>
        <r>
          <rPr>
            <sz val="11"/>
            <color theme="1"/>
            <rFont val="Arial"/>
          </rPr>
          <t xml:space="preserve">Why? 
Collection and storage of samples represents a huge investment in resources. If unused, this is essentially a waste. 
A growing number of initiatives are focused on making existing sample collections more widely available, through consolidation/publication of sample databases (with permissions).
This criteria aims to make users consider if they've maximised existing sample databases, or considered interrogating existing databased rather than collecting new samples. 
</t>
        </r>
      </text>
    </comment>
    <comment ref="F11" authorId="0" shapeId="0" xr:uid="{00000000-0006-0000-0500-000011000000}">
      <text>
        <r>
          <rPr>
            <sz val="11"/>
            <color theme="1"/>
            <rFont val="Arial"/>
          </rPr>
          <t>Tips &amp; Advice:
• Consider if there are existing materials available prior to collecting new samples.
• Consider transport, location, and access rates of desired materials. Also consider any what kinds of sample data a biobank or facility may require.
• All UKCRC tissue banks must fully register their tissue collections with the Centre and make their samples accessible for use by the wider research community.</t>
        </r>
      </text>
    </comment>
    <comment ref="E12" authorId="0" shapeId="0" xr:uid="{00000000-0006-0000-0500-000012000000}">
      <text>
        <r>
          <rPr>
            <sz val="11"/>
            <color theme="1"/>
            <rFont val="Arial"/>
          </rPr>
          <t>Why? 
Labs commonly build up samples (e.g. in freezers) or chemicals and reagents, resulting in waste and unnecessary storage. 
Previous criteria targeted installing systems to ensure new chemicals and samples may be tracked. This criteria requires old obsolete samples and chemicals to be cleared out.</t>
        </r>
      </text>
    </comment>
    <comment ref="F12" authorId="0" shapeId="0" xr:uid="{00000000-0006-0000-0500-000013000000}">
      <text>
        <r>
          <rPr>
            <sz val="11"/>
            <color theme="1"/>
            <rFont val="Arial"/>
          </rPr>
          <t>Tips &amp; Advice:
• Engage with relevant owners of materials. Explain rationale for requiring clear-outs. Communicate everything. 
• Consult H&amp;S for assistance on chemical clear-outs.
• A staggered approach may be necessary, as clear-outs can be time intensive.</t>
        </r>
      </text>
    </comment>
    <comment ref="B13" authorId="0" shapeId="0" xr:uid="{00000000-0006-0000-0500-000014000000}">
      <text>
        <r>
          <rPr>
            <sz val="11"/>
            <color theme="1"/>
            <rFont val="Arial"/>
          </rPr>
          <t>This criteria is specifically for research labs. For teaching labs, the research quality criteria are not necessarily applicable. For research labs, please complete this criteria.</t>
        </r>
      </text>
    </comment>
    <comment ref="E13" authorId="0" shapeId="0" xr:uid="{00000000-0006-0000-0500-000015000000}">
      <text>
        <r>
          <rPr>
            <sz val="11"/>
            <color theme="1"/>
            <rFont val="Arial"/>
          </rPr>
          <t>Why?
Laboratory management software can facilitate a number of the best practices recommended by these criteria, as well as others. 
They can assist with H&amp;S documentation, training, equipment booking/maintenance, purchasing, sample/chemical management, and more, while reducing the risk of data loss.</t>
        </r>
      </text>
    </comment>
    <comment ref="F13" authorId="0" shapeId="0" xr:uid="{00000000-0006-0000-0500-000016000000}">
      <text>
        <r>
          <rPr>
            <sz val="11"/>
            <color theme="1"/>
            <rFont val="Arial"/>
          </rPr>
          <t xml:space="preserve">Tips &amp; Advice:
• Consider if there are existing software which you may access, at a departmental or institutional level. 
• When selecting a software, ensure you consider the following: all relevant activities and variances of users, long-term upkeep and maintenance of the software (financially and technically), benefits, time-requirement, and required training. 
• Software should be as user-friendly as possible to ensure maximum use. Avoid using many platforms requiring separate passwords.
</t>
        </r>
      </text>
    </comment>
    <comment ref="B14" authorId="0" shapeId="0" xr:uid="{00000000-0006-0000-0500-000017000000}">
      <text>
        <r>
          <rPr>
            <sz val="11"/>
            <color theme="1"/>
            <rFont val="Arial"/>
          </rPr>
          <t>This criteria is specifically for research labs. For teaching labs, the research quality criteria are not necessarily applicable. For research labs, please complete this criteria.</t>
        </r>
      </text>
    </comment>
    <comment ref="E14" authorId="0" shapeId="0" xr:uid="{00000000-0006-0000-0500-000018000000}">
      <text>
        <r>
          <rPr>
            <sz val="11"/>
            <color theme="1"/>
            <rFont val="Arial"/>
          </rPr>
          <t xml:space="preserve">Why?
Cleanliness and sterility are essential to most research practices. Achieving such cleanliness requires an immense investment (e.g. operating autoclaves, incineration of waste). There can be great variance in methods to achieve such cleanliness, some of which result in excess use of energy/water/plastics. Labs should assess if their methods to achieve a safe and sterile environment are sufficient, or possibly excessive. 
</t>
        </r>
      </text>
    </comment>
    <comment ref="F14" authorId="0" shapeId="0" xr:uid="{00000000-0006-0000-0500-000019000000}">
      <text>
        <r>
          <rPr>
            <sz val="11"/>
            <color theme="1"/>
            <rFont val="Arial"/>
          </rPr>
          <t xml:space="preserve">Tips &amp; Advice:
• Consider the treatment of waste once is departs the lab - Is it necessary that current waste receives autoclaving? Is the autoclave operating at the right inactivation temperature/time? Are there any plastics which may be removed from the waste streams?
• UV sterilisation for safety cabinets should be considered for efficacy. Is UV evidenced as effective for your work practices? 
• Are there clear responsibilities in terms of cleaning? E.g. do cleaners or staff know what may be cleaned, and who's responsibility it is if not cleaners? </t>
        </r>
      </text>
    </comment>
    <comment ref="E15" authorId="0" shapeId="0" xr:uid="{00000000-0006-0000-0500-00001A000000}">
      <text>
        <r>
          <rPr>
            <sz val="11"/>
            <color theme="1"/>
            <rFont val="Arial"/>
          </rPr>
          <t xml:space="preserve">Why? 
Extracting air represents a huge loss of energy for laboratories, as the air which is heated/cooled is then expelled to the outdoors (plus the operation of fans). As such, any reductions in extraction, when coupled with safe practices will save energy. 
</t>
        </r>
      </text>
    </comment>
    <comment ref="F15" authorId="0" shapeId="0" xr:uid="{00000000-0006-0000-0500-00001B000000}">
      <text>
        <r>
          <rPr>
            <sz val="11"/>
            <color theme="1"/>
            <rFont val="Arial"/>
          </rPr>
          <t xml:space="preserve">Tips &amp; Advice:
• Fume cupboard flow rates may be lowered to 0.5 m/s during annual inspection, and shouldn't rise greatly above (unless for specialist work e.g. radioactive). They may be lowered further if evidenced as safe via containment testing (typically a low cost) to 0.3-0.5 m/s depending on the model.
• Air-change reductions must be done via estates, and the lab should only engage on feasibility. Note that recommended air change rates (the number of times air is changed in a room) for labs is quite broad (6-15 ACH according to CIBSE). 
• Ducted safety cabinets may be necessary, but sometimes they extract when not needed. Some cabinets may be altered without replacement. Replacements should only be made if the unit has reached the end of life. </t>
        </r>
      </text>
    </comment>
    <comment ref="E16" authorId="0" shapeId="0" xr:uid="{00000000-0006-0000-0500-00001C000000}">
      <text>
        <r>
          <rPr>
            <sz val="11"/>
            <color theme="1"/>
            <rFont val="Arial"/>
          </rPr>
          <t xml:space="preserve">Why? 
Putting harmful chemicals or materials down the sink may contaminate local water supplies or block systems. 
</t>
        </r>
      </text>
    </comment>
    <comment ref="F16" authorId="0" shapeId="0" xr:uid="{00000000-0006-0000-0500-00001D000000}">
      <text>
        <r>
          <rPr>
            <sz val="11"/>
            <color theme="1"/>
            <rFont val="Arial"/>
          </rPr>
          <t>Tips &amp; Advice:
• Ensure guidance is up-to-date with local H&amp;S. 
• Users should be engaged beyond inductions, and signage should be ideally located visibly near drains.
• Consider alternative solutions for materials which may block sinks but aren’t hazardous.</t>
        </r>
      </text>
    </comment>
    <comment ref="B18" authorId="0" shapeId="0" xr:uid="{00000000-0006-0000-0500-00001E000000}">
      <text>
        <r>
          <rPr>
            <sz val="11"/>
            <color theme="1"/>
            <rFont val="Arial"/>
          </rPr>
          <t xml:space="preserve">This criteria should be completed as an alternative to research quality criteria, specifically for teaching laboratories.
</t>
        </r>
      </text>
    </comment>
    <comment ref="E18" authorId="0" shapeId="0" xr:uid="{00000000-0006-0000-0500-00001F000000}">
      <text>
        <r>
          <rPr>
            <sz val="11"/>
            <color theme="1"/>
            <rFont val="Arial"/>
          </rPr>
          <t xml:space="preserve">Why?
Teaching labs can require large volumes of materials, consumables, and chemicals. Usage potentially may be reduced with consideration, particularly as teaching labs may not require the same levels of sterility as research laboratories. </t>
        </r>
      </text>
    </comment>
    <comment ref="F18" authorId="0" shapeId="0" xr:uid="{00000000-0006-0000-0500-000020000000}">
      <text>
        <r>
          <rPr>
            <sz val="11"/>
            <color theme="1"/>
            <rFont val="Arial"/>
          </rPr>
          <t>Tips &amp; Advice:
• Consider applications of green chemistry - can any of the chemicals or reagents in use be replaced with less harmful or carbon intensive alternatives?
• Consider what levels of sterility are necessary, and target reducing single-use items.
• Consider ways to reduce the use of energy intensive equipment, e.g. reducing the needs for long-term sample storage, or reducing the need for fume cupboards.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10" authorId="0" shapeId="0" xr:uid="{00000000-0006-0000-0600-000001000000}">
      <text>
        <r>
          <rPr>
            <sz val="11"/>
            <color theme="1"/>
            <rFont val="Arial"/>
          </rPr>
          <t xml:space="preserve">General Waste
This refers to any waste which is free of contamination and not being recycled.
</t>
        </r>
      </text>
    </comment>
    <comment ref="D10" authorId="0" shapeId="0" xr:uid="{00000000-0006-0000-0600-000002000000}">
      <text>
        <r>
          <rPr>
            <sz val="11"/>
            <color theme="1"/>
            <rFont val="Arial"/>
          </rPr>
          <t xml:space="preserve">Recycling Waste
This refers to uncontaminated waste which is to be recycled. 
</t>
        </r>
      </text>
    </comment>
    <comment ref="E10" authorId="0" shapeId="0" xr:uid="{00000000-0006-0000-0600-000003000000}">
      <text>
        <r>
          <rPr>
            <sz val="11"/>
            <color theme="1"/>
            <rFont val="Arial"/>
          </rPr>
          <t xml:space="preserve">Clinical/Hazardous
This refers to any contaminated waste which is to be sent for incineration.
</t>
        </r>
      </text>
    </comment>
    <comment ref="F10" authorId="0" shapeId="0" xr:uid="{00000000-0006-0000-0600-000004000000}">
      <text>
        <r>
          <rPr>
            <sz val="11"/>
            <color theme="1"/>
            <rFont val="Arial"/>
          </rPr>
          <t xml:space="preserve">Offensive Waste
Typically incinerated but at lower temperatures than clinical/hazardous waste, but which may be unpleasant to anyone who comes in contact with it. 
</t>
        </r>
      </text>
    </comment>
  </commentList>
</comments>
</file>

<file path=xl/sharedStrings.xml><?xml version="1.0" encoding="utf-8"?>
<sst xmlns="http://schemas.openxmlformats.org/spreadsheetml/2006/main" count="911" uniqueCount="322">
  <si>
    <t>Fridges and Freezers</t>
  </si>
  <si>
    <t xml:space="preserve">Age </t>
  </si>
  <si>
    <t xml:space="preserve">Mechanically Cooled? </t>
  </si>
  <si>
    <t>Alarms?</t>
  </si>
  <si>
    <t>Ambient temp&gt;21C</t>
  </si>
  <si>
    <t xml:space="preserve">Filters Clean? </t>
  </si>
  <si>
    <t>Doors Opened</t>
  </si>
  <si>
    <t>Operating temperature</t>
  </si>
  <si>
    <t>How Frosted?</t>
  </si>
  <si>
    <t>ULT</t>
  </si>
  <si>
    <t>-20 C/fridge</t>
  </si>
  <si>
    <t>-20 C</t>
  </si>
  <si>
    <t>(select)</t>
  </si>
  <si>
    <t>0 - 2 years</t>
  </si>
  <si>
    <t>Yes</t>
  </si>
  <si>
    <t>&gt; 25 C</t>
  </si>
  <si>
    <t>Infrequently</t>
  </si>
  <si>
    <t>-85 C</t>
  </si>
  <si>
    <t>-25 C</t>
  </si>
  <si>
    <t>Frosted</t>
  </si>
  <si>
    <t>2 - 6 years</t>
  </si>
  <si>
    <t>No</t>
  </si>
  <si>
    <t>21 - 25 C</t>
  </si>
  <si>
    <t>Moderately</t>
  </si>
  <si>
    <t>-80 C</t>
  </si>
  <si>
    <t>-22 C</t>
  </si>
  <si>
    <t>Seals Defrosted</t>
  </si>
  <si>
    <t>&gt; 6 years</t>
  </si>
  <si>
    <t>&lt; 21 C</t>
  </si>
  <si>
    <t>Frequently</t>
  </si>
  <si>
    <t>-75 C</t>
  </si>
  <si>
    <t>Defrosted</t>
  </si>
  <si>
    <t>-70 C</t>
  </si>
  <si>
    <t>-60 C</t>
  </si>
  <si>
    <t>CO2 Incubators</t>
  </si>
  <si>
    <t>Safety Cabinets</t>
  </si>
  <si>
    <t>Computers</t>
  </si>
  <si>
    <t>Approx size (L)</t>
  </si>
  <si>
    <t>Associated kWh/day</t>
  </si>
  <si>
    <t>Age</t>
  </si>
  <si>
    <t>change</t>
  </si>
  <si>
    <t>Doors opened?</t>
  </si>
  <si>
    <t>Operating Temperature</t>
  </si>
  <si>
    <t>Ducted?</t>
  </si>
  <si>
    <t>Type of computer</t>
  </si>
  <si>
    <t>number of monitors</t>
  </si>
  <si>
    <t>Screen brightness</t>
  </si>
  <si>
    <t>Time until sleep</t>
  </si>
  <si>
    <t>Usage type</t>
  </si>
  <si>
    <t>&lt;60</t>
  </si>
  <si>
    <t>New</t>
  </si>
  <si>
    <t>37 C</t>
  </si>
  <si>
    <t>Laptop</t>
  </si>
  <si>
    <t>Low</t>
  </si>
  <si>
    <t>1 min</t>
  </si>
  <si>
    <t>Basic</t>
  </si>
  <si>
    <t>120-180</t>
  </si>
  <si>
    <t>1-5 years</t>
  </si>
  <si>
    <t>38 - 50 C</t>
  </si>
  <si>
    <t>Desktop PC</t>
  </si>
  <si>
    <t>Mid</t>
  </si>
  <si>
    <t>5 mins</t>
  </si>
  <si>
    <t>Advanced</t>
  </si>
  <si>
    <t>200-250</t>
  </si>
  <si>
    <t>&gt; 5 years</t>
  </si>
  <si>
    <t>&gt; 50 C</t>
  </si>
  <si>
    <t>Bright</t>
  </si>
  <si>
    <t>10 mins</t>
  </si>
  <si>
    <t>15 mins</t>
  </si>
  <si>
    <t>Fan motor consumption</t>
  </si>
  <si>
    <t>FC</t>
  </si>
  <si>
    <t>Region</t>
  </si>
  <si>
    <t>% heating</t>
  </si>
  <si>
    <t>% cooling</t>
  </si>
  <si>
    <t>20 mins</t>
  </si>
  <si>
    <t>Extract motor size (kW)</t>
  </si>
  <si>
    <t>standard KW for 1500 FC</t>
  </si>
  <si>
    <t>Make-up air?</t>
  </si>
  <si>
    <t>Waste</t>
  </si>
  <si>
    <t>Bin bag mass options</t>
  </si>
  <si>
    <t>Assumed Average mass</t>
  </si>
  <si>
    <t>Research Area</t>
  </si>
  <si>
    <t>Funding</t>
  </si>
  <si>
    <t>Lab type</t>
  </si>
  <si>
    <t>30 mins</t>
  </si>
  <si>
    <t>Number of extract motors</t>
  </si>
  <si>
    <t>Scotland</t>
  </si>
  <si>
    <t>1 hr</t>
  </si>
  <si>
    <t>Assumed motor efficiency</t>
  </si>
  <si>
    <t>North-East</t>
  </si>
  <si>
    <t>n/a</t>
  </si>
  <si>
    <t>Chemistry</t>
  </si>
  <si>
    <t>Clinical Trials</t>
  </si>
  <si>
    <t>2 hrs</t>
  </si>
  <si>
    <t>North-West</t>
  </si>
  <si>
    <t>0 - 3 kg</t>
  </si>
  <si>
    <t>Computing</t>
  </si>
  <si>
    <t>Core Facility</t>
  </si>
  <si>
    <t>never</t>
  </si>
  <si>
    <t>Make-up motor size (kW)</t>
  </si>
  <si>
    <t>Yorkshire</t>
  </si>
  <si>
    <t>4 - 6 kg</t>
  </si>
  <si>
    <t>Engineering</t>
  </si>
  <si>
    <t xml:space="preserve">Private Research </t>
  </si>
  <si>
    <t>Number of make-up motors</t>
  </si>
  <si>
    <t>Northern Ireland</t>
  </si>
  <si>
    <t>7 - 9 kg</t>
  </si>
  <si>
    <t>Life Sciences</t>
  </si>
  <si>
    <t>Public Research</t>
  </si>
  <si>
    <t>East Midlands</t>
  </si>
  <si>
    <t>10 - 12 kg</t>
  </si>
  <si>
    <t>Medical Sciences</t>
  </si>
  <si>
    <t>Teaching</t>
  </si>
  <si>
    <t>West Midlands</t>
  </si>
  <si>
    <t>Physics</t>
  </si>
  <si>
    <t>Heating/Cooling cost</t>
  </si>
  <si>
    <t>Wales</t>
  </si>
  <si>
    <t>Average dT in heating season</t>
  </si>
  <si>
    <t>assume 10°C</t>
  </si>
  <si>
    <t>East of England</t>
  </si>
  <si>
    <t>Boiler efficiency, assume</t>
  </si>
  <si>
    <t>South-East</t>
  </si>
  <si>
    <t>Average dT in cooling season</t>
  </si>
  <si>
    <t>assume 3°C</t>
  </si>
  <si>
    <t>South-West</t>
  </si>
  <si>
    <t>Chiller COP, assume</t>
  </si>
  <si>
    <t>London</t>
  </si>
  <si>
    <t>Specific heat capacity of air</t>
  </si>
  <si>
    <t>(kWh/m3/oC)</t>
  </si>
  <si>
    <t>Details to be entered by LEAF participants</t>
  </si>
  <si>
    <t>Details to be entered by LEAF administrators</t>
  </si>
  <si>
    <t xml:space="preserve">Laboratory Context </t>
  </si>
  <si>
    <t>The fields below are used to calculate costs and carbon emissions.</t>
  </si>
  <si>
    <t>These values are defaults used at UCL, and are correct as of August 2019.</t>
  </si>
  <si>
    <t>Number of Full Time staff within the lab</t>
  </si>
  <si>
    <t>You can update these for your institution if values are different.</t>
  </si>
  <si>
    <t xml:space="preserve">Space within the lab (m2) </t>
  </si>
  <si>
    <t>Electricity cost</t>
  </si>
  <si>
    <t>per kWh</t>
  </si>
  <si>
    <t>Total time spent implementing LEAF (months)</t>
  </si>
  <si>
    <t>Gas cost</t>
  </si>
  <si>
    <t>DEFRA CO2 factor for Grid Electricity</t>
  </si>
  <si>
    <t>kg CO2e /kWh</t>
  </si>
  <si>
    <t>Wellcome</t>
  </si>
  <si>
    <t xml:space="preserve">UKRI </t>
  </si>
  <si>
    <t>Charities</t>
  </si>
  <si>
    <t>Institutional</t>
  </si>
  <si>
    <t>Private</t>
  </si>
  <si>
    <t>Other</t>
  </si>
  <si>
    <t xml:space="preserve">Receive funding from: </t>
  </si>
  <si>
    <t>DEFRA CO2 factor for Natural Gas</t>
  </si>
  <si>
    <t>Research area of your laboratory:</t>
  </si>
  <si>
    <t>ULT Freezer Maintenance</t>
  </si>
  <si>
    <t>per unit</t>
  </si>
  <si>
    <t xml:space="preserve">Type of laboratory: </t>
  </si>
  <si>
    <t>If teaching lab, for how many months do you operate?</t>
  </si>
  <si>
    <t>-20 Freezer/Fridge Maintenance</t>
  </si>
  <si>
    <t>Freezer/Fridge Alarms</t>
  </si>
  <si>
    <t>Water Cost (total Supply &amp; Sewerage)</t>
  </si>
  <si>
    <t>per m3</t>
  </si>
  <si>
    <t>Waste Data</t>
  </si>
  <si>
    <t>Cost per Tonne</t>
  </si>
  <si>
    <t xml:space="preserve"> kg Carbon per Tonne</t>
  </si>
  <si>
    <t>General Waste</t>
  </si>
  <si>
    <t xml:space="preserve">Recycling </t>
  </si>
  <si>
    <t>Clinical Waste</t>
  </si>
  <si>
    <t>Offensive Waste</t>
  </si>
  <si>
    <t>Silver</t>
  </si>
  <si>
    <t>Total Criteria: 16</t>
  </si>
  <si>
    <t xml:space="preserve">Category </t>
  </si>
  <si>
    <t>#</t>
  </si>
  <si>
    <t xml:space="preserve">Accreditation Level </t>
  </si>
  <si>
    <t>Criteria</t>
  </si>
  <si>
    <t>How did you meet this?</t>
  </si>
  <si>
    <t xml:space="preserve">Useful Links </t>
  </si>
  <si>
    <t>The lab has assessed its use of consumables and implemented realistic measures to reduce use. These efforts should target single-use plastics where feasible.</t>
  </si>
  <si>
    <t>Write how you've addressed this here, or why it's not applicable</t>
  </si>
  <si>
    <t xml:space="preserve">There is a minimum contamination of recycling in clinical waste bins (no more than 10%), and lab members are aware of best practice. </t>
  </si>
  <si>
    <t>People</t>
  </si>
  <si>
    <t xml:space="preserve">The lab has communicated with other groups/labs/departments about sustainable practices, and/or has taken part in a sustainability audit. </t>
  </si>
  <si>
    <t>Purchasing</t>
  </si>
  <si>
    <t>The lab is aware and makes use of schemes offered by suppliers/manufacturers which increase reuse, recycling, and waste reduction. This includes but is not limited to tip box recycling and the return of polystyrene boxes and Winchesters to suppliers.</t>
  </si>
  <si>
    <t>Equipment</t>
  </si>
  <si>
    <t>Freezers, fridges, and LN2 dewars are maintained or there is a plan in place going forward to achieve this. 
This includes defrosting, removing unwanted samples, checking seals, and cleaning filters on ULT freezers.</t>
  </si>
  <si>
    <t xml:space="preserve">Washers, autoclaves, and any equipment which permits batching, are only run when full. The lab considers appropriate sizing when buying such equipment. </t>
  </si>
  <si>
    <t>There is a system in place permitting the booking and sharing of communal equipment.</t>
  </si>
  <si>
    <t xml:space="preserve">Where feasible, freezers and fridges have temperatures raised and drying cabinets/ovens have had temperatures lowered. </t>
  </si>
  <si>
    <t>IT</t>
  </si>
  <si>
    <t xml:space="preserve">Critical data has been backed up, or there is a plan moving forward to ensure it is. </t>
  </si>
  <si>
    <t>Sample &amp; Chemical Management</t>
  </si>
  <si>
    <t>Procedures for equipment breakdown are in place and well communicated to minimise losses. This may include but is not limited to freezer alarms, back-up storage spaces identified, call-out procedures, etc..</t>
  </si>
  <si>
    <t xml:space="preserve">The 12 Principles of Green Chemistry have been considered for current lab members, and communicated to the new members. </t>
  </si>
  <si>
    <t>Research Quality *</t>
  </si>
  <si>
    <t>The lab is aware of any relevant local core facilities or equivalents. Either there is a valid rationale for not utilising such a facility, or the lab makes regular use of them.</t>
  </si>
  <si>
    <t>The lab has a forum for sharing and discussing negative results.</t>
  </si>
  <si>
    <t>Ventilation</t>
  </si>
  <si>
    <t xml:space="preserve">Fume cupboards and Local Exhaust Ventilation equipment is not used for extended storage, and nothing impedes internal airflow. </t>
  </si>
  <si>
    <t xml:space="preserve">Users have been made aware and have improved sash lowering of fume cupboards, and/or turn safety cabinets off when finished (at least 80% of the time). </t>
  </si>
  <si>
    <t>Water</t>
  </si>
  <si>
    <t>Sustainable water use is communicated to all lab users. This includes specifying what levels of water purity are necessary for various applications and ways to avoid taps running (e.g. soaking glassware).</t>
  </si>
  <si>
    <t>Teaching *</t>
  </si>
  <si>
    <t>An awareness of resource use and associated environmental impacts is incorporated into practical laboratory learning and teaching.</t>
  </si>
  <si>
    <t>Bronze</t>
  </si>
  <si>
    <t xml:space="preserve">The lab possesses required waste bins (possibly clinical, glass/sharps, hazardous etc.), as well as recycling/general waste bins with appropriate and clear signage. </t>
  </si>
  <si>
    <t>The lab has an induction procedure in place for all new arrivals, explaining the sustainable practices to take.</t>
  </si>
  <si>
    <t xml:space="preserve">
</t>
  </si>
  <si>
    <t xml:space="preserve">The lab has a system in place to clear or track materials left by departing staff. </t>
  </si>
  <si>
    <t>Either the lab has a nominated person to drive sustainability forward or a group of people that meet to address sustainability within the lab.</t>
  </si>
  <si>
    <t>The lab (or relevant group) has taken part in 1 team activity of sorts over the course of the year, or one is imminently planned.</t>
  </si>
  <si>
    <t>Energy and materials consumption have been considered during the purchase of new equipment.</t>
  </si>
  <si>
    <t xml:space="preserve">Heat sources on cold storage equipment are not blocked, and any filters are cleaned regularly. </t>
  </si>
  <si>
    <t xml:space="preserve">Equipment </t>
  </si>
  <si>
    <t>Cold storage, ovens, or incubators are only operated when they are as full as possible.</t>
  </si>
  <si>
    <t xml:space="preserve">There is a system in place to ensure equipment and lights are turned off when they are not needed. </t>
  </si>
  <si>
    <t>Computer monitor brightness settings and computer time-to-sleep have both been minimised.</t>
  </si>
  <si>
    <t xml:space="preserve">All samples and chemical containers have legible labels, or there is a system in place to ensure that going forward all samples will be consistently labelled. </t>
  </si>
  <si>
    <t xml:space="preserve">The lab has a system in place for sharing chemicals between users within the lab group. </t>
  </si>
  <si>
    <t>Research Quality</t>
  </si>
  <si>
    <t>Common protocols and methods are centrally shared and available to all lab members.</t>
  </si>
  <si>
    <t>The lab has had its pipettes calibrated in the past year, or has them scheduled to be done. In absence of pipettes, the lab has considered calibrating any materials commonly utilised for measurement.</t>
  </si>
  <si>
    <t>Any issues that estates must address have been reported. This includes ventilation, room pressure, water leaks, heating &amp; cooling, and etc.</t>
  </si>
  <si>
    <t>Fume cupboards and safety cabinets possess signage encouraging good practice.</t>
  </si>
  <si>
    <t>Gold</t>
  </si>
  <si>
    <t>Total Criteria: 12</t>
  </si>
  <si>
    <t>How?</t>
  </si>
  <si>
    <t>There has been a recorded reduction of total waste produced, and/or an increase in recycling rates.</t>
  </si>
  <si>
    <t xml:space="preserve">The lab has implemented at least one action to reduce travel. </t>
  </si>
  <si>
    <t xml:space="preserve">LEDs have been considered for research illumination applications and purchased where feasible. </t>
  </si>
  <si>
    <t>There is a process in place for excess equipment and materials in the lab to be shared, repaired locally, or sold.</t>
  </si>
  <si>
    <t>Where water is used for cooling it is recirculated.</t>
  </si>
  <si>
    <t xml:space="preserve">Computing code has been optimised, and the number of storage clusters has been optimised to the tasks or schedule of tasks. </t>
  </si>
  <si>
    <t>Excess samples, materials, and chemical databases are made available to external laboratories, and/or the lab has made use of existing samples or chemicals from external sources, such as the UKCRC Tissue Directory.</t>
  </si>
  <si>
    <t xml:space="preserve">At least 75% of samples and chemicals are being actively used, or being stored and are easily identifiable. No more than 25% should be uncatalogued. </t>
  </si>
  <si>
    <t xml:space="preserve">
</t>
  </si>
  <si>
    <t>The lab has adopted a laboratory management software, or has reviewed the options and provided a reason why this isn't appropriate.</t>
  </si>
  <si>
    <t>Sterilisation and cleanliness methods have been reviewed for efficiencies and effectiveness. Including but not limited to autoclave methods, UV sterilisation necessity, and cleaning rotas.</t>
  </si>
  <si>
    <t>The lab has engaged and implemented actions via estates on lowering: fume cupboard flow rates, air change rates, and/or removing unnecessary extracts from safety cabinets to become recirculating.</t>
  </si>
  <si>
    <t xml:space="preserve">Guidance on appropriate usage of drains and effluent waste is communicated to all lab users, during inductions and beyond. </t>
  </si>
  <si>
    <t xml:space="preserve"> 
</t>
  </si>
  <si>
    <t>Environmental impacts are considered in the design or revision of experimental procedures for taught laboratory courses.</t>
  </si>
  <si>
    <t>Select 'Yes' when you want these figures to be included in the savings report</t>
  </si>
  <si>
    <t>Progress Report</t>
  </si>
  <si>
    <t>Costs Saved (£)</t>
  </si>
  <si>
    <t>Please fill in all yellow cells</t>
  </si>
  <si>
    <t>Carbon Saved (kgCO2)</t>
  </si>
  <si>
    <t>Select options in all green cells</t>
  </si>
  <si>
    <t>Baseline Measure - Complete this section at the beginning of your study.</t>
  </si>
  <si>
    <t>Waste Type</t>
  </si>
  <si>
    <t>General</t>
  </si>
  <si>
    <t>Recycling</t>
  </si>
  <si>
    <t>Clinical/Hazardous</t>
  </si>
  <si>
    <t>Offensive</t>
  </si>
  <si>
    <t>Total</t>
  </si>
  <si>
    <t>Number 
of Bins</t>
  </si>
  <si>
    <t>Collections 
per week</t>
  </si>
  <si>
    <t xml:space="preserve">Bin Bag Weight (approximate) </t>
  </si>
  <si>
    <t>Annual Cost</t>
  </si>
  <si>
    <t>Annual CO2 emissions (kg)</t>
  </si>
  <si>
    <t>Progress Measure - Complete this section at the end of your study.</t>
  </si>
  <si>
    <t>Fume Cupboards</t>
  </si>
  <si>
    <t>Carbon Saved (tCO2)</t>
  </si>
  <si>
    <t>Fixed Air Volume</t>
  </si>
  <si>
    <t>Variable Air Volume</t>
  </si>
  <si>
    <t>Type 1</t>
  </si>
  <si>
    <t>Type 2</t>
  </si>
  <si>
    <t>Type 3</t>
  </si>
  <si>
    <t>Number of fume cupboards</t>
  </si>
  <si>
    <t>Hrs On/Day</t>
  </si>
  <si>
    <t>Days On/Week</t>
  </si>
  <si>
    <t>Face velocity m/s</t>
  </si>
  <si>
    <t>Aperture (m2)</t>
  </si>
  <si>
    <t>% time sash open (VAV only)</t>
  </si>
  <si>
    <t>Annual CO2 emissions (tonnes)</t>
  </si>
  <si>
    <t>Type 4</t>
  </si>
  <si>
    <t>Number of Cabinets</t>
  </si>
  <si>
    <t>Power demand (Watts)</t>
  </si>
  <si>
    <t>Hrs usage/day</t>
  </si>
  <si>
    <t>Days/week</t>
  </si>
  <si>
    <t xml:space="preserve">Ducted? </t>
  </si>
  <si>
    <t>I.T.</t>
  </si>
  <si>
    <t>Number of Computers</t>
  </si>
  <si>
    <t>Hrs usage/Day</t>
  </si>
  <si>
    <t>Days/Week</t>
  </si>
  <si>
    <t>Type of Computer</t>
  </si>
  <si>
    <t>Number of Monitors</t>
  </si>
  <si>
    <t>Screen Brightness</t>
  </si>
  <si>
    <t xml:space="preserve">Time until monitor sleeps </t>
  </si>
  <si>
    <t>Basic or advanced use</t>
  </si>
  <si>
    <t>Cold Storage</t>
  </si>
  <si>
    <t>ULT Freezers</t>
  </si>
  <si>
    <t>*For background, definitions, and tips, scroll down</t>
  </si>
  <si>
    <t>-20 Freezers</t>
  </si>
  <si>
    <t>Fridges</t>
  </si>
  <si>
    <t>Number</t>
  </si>
  <si>
    <t xml:space="preserve">Room is mechanically cooled? </t>
  </si>
  <si>
    <t>Ambient temperature</t>
  </si>
  <si>
    <t>kW rating of equipment</t>
  </si>
  <si>
    <t>Hours of operation</t>
  </si>
  <si>
    <t xml:space="preserve">Days of operation </t>
  </si>
  <si>
    <t>Volume of water used 
(Litres per hour)</t>
  </si>
  <si>
    <t>Open Initiative</t>
  </si>
  <si>
    <t xml:space="preserve">(please provide brief descriptions for each) </t>
  </si>
  <si>
    <t>Initiative</t>
  </si>
  <si>
    <t>Comments</t>
  </si>
  <si>
    <t>Quantifiable Benefit</t>
  </si>
  <si>
    <t>One ULT Freezer purchased</t>
  </si>
  <si>
    <t>It was chosen by the energy dept. and performs well</t>
  </si>
  <si>
    <t>We may have saved 650 on the purchase</t>
  </si>
  <si>
    <t>We purchased 2 efficient safety cabinets</t>
  </si>
  <si>
    <t>They were cheapest, and performed the task we need</t>
  </si>
  <si>
    <t xml:space="preserve">Users enjoy them more, and we saved maybe 400 on purchase costs due to selection support </t>
  </si>
  <si>
    <t>Purchased a recirculating chiller</t>
  </si>
  <si>
    <t xml:space="preserve">Attached to stop pouring water through to cool all the time. </t>
  </si>
  <si>
    <t>Saves we estimate 12 m^3 of water per year.</t>
  </si>
  <si>
    <t>Repaired 2 centrifuges</t>
  </si>
  <si>
    <t>2 centrifuges were about to be purchased, but instead we had 2 old units repaired.</t>
  </si>
  <si>
    <t>We estimate we saved 7,000 quid this year.</t>
  </si>
  <si>
    <t>Savings summary</t>
  </si>
  <si>
    <t>Total Savings</t>
  </si>
  <si>
    <t>Costs Saved</t>
  </si>
  <si>
    <t>Carbon Saved</t>
  </si>
  <si>
    <t>tonnes CO2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</si>
</sst>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quot;£&quot;#,##0.00"/>
    <numFmt numFmtId="165" formatCode="0.00000"/>
    <numFmt numFmtId="166" formatCode="&quot;£&quot;#,##0"/>
    <numFmt numFmtId="167" formatCode="0.0"/>
    <numFmt numFmtId="168" formatCode="0.000"/>
    <numFmt numFmtId="169" formatCode="_-* #,##0.00_-;\-* #,##0.00_-;_-* &quot;-&quot;??_-;_-@"/>
    <numFmt numFmtId="170" formatCode="_-* #,##0_-;\-* #,##0_-;_-* &quot;-&quot;??_-;_-@"/>
  </numFmts>
  <fonts count="51" x14ac:knownFonts="1">
    <font>
      <sz val="11"/>
      <color theme="1"/>
      <name val="Arial"/>
    </font>
    <font>
      <b/>
      <sz val="11"/>
      <color theme="1"/>
      <name val="Calibri"/>
    </font>
    <font>
      <b/>
      <u/>
      <sz val="11"/>
      <color theme="1"/>
      <name val="Calibri"/>
    </font>
    <font>
      <sz val="11"/>
      <color theme="1"/>
      <name val="Calibri"/>
    </font>
    <font>
      <sz val="11"/>
      <color rgb="FFFF0000"/>
      <name val="Calibri"/>
    </font>
    <font>
      <b/>
      <sz val="18"/>
      <color rgb="FF7F6000"/>
      <name val="Calibri"/>
    </font>
    <font>
      <sz val="14"/>
      <color theme="1"/>
      <name val="Calibri"/>
    </font>
    <font>
      <sz val="16"/>
      <color theme="1"/>
      <name val="Calibri"/>
    </font>
    <font>
      <sz val="16"/>
      <color rgb="FFFF0000"/>
      <name val="Calibri"/>
    </font>
    <font>
      <b/>
      <sz val="16"/>
      <color theme="1"/>
      <name val="Calibri"/>
    </font>
    <font>
      <b/>
      <sz val="14"/>
      <color theme="1"/>
      <name val="Calibri"/>
    </font>
    <font>
      <b/>
      <u/>
      <sz val="16"/>
      <color theme="1"/>
      <name val="Calibri"/>
    </font>
    <font>
      <b/>
      <sz val="12"/>
      <color theme="1"/>
      <name val="Calibri"/>
    </font>
    <font>
      <b/>
      <sz val="12"/>
      <color rgb="FFFF0000"/>
      <name val="Calibri"/>
    </font>
    <font>
      <sz val="10"/>
      <color theme="1"/>
      <name val="Calibri"/>
    </font>
    <font>
      <sz val="10"/>
      <color rgb="FF000000"/>
      <name val="Calibri"/>
    </font>
    <font>
      <b/>
      <sz val="12"/>
      <color rgb="FF7F6000"/>
      <name val="Calibri"/>
    </font>
    <font>
      <i/>
      <sz val="11"/>
      <color theme="1"/>
      <name val="Calibri"/>
    </font>
    <font>
      <sz val="11"/>
      <name val="Arial"/>
    </font>
    <font>
      <b/>
      <sz val="10"/>
      <color theme="1"/>
      <name val="Calibri"/>
    </font>
    <font>
      <b/>
      <sz val="18"/>
      <color rgb="FFAEABAB"/>
      <name val="Calibri"/>
    </font>
    <font>
      <sz val="14"/>
      <color rgb="FF000000"/>
      <name val="Calibri"/>
    </font>
    <font>
      <sz val="16"/>
      <color rgb="FF000000"/>
      <name val="Calibri"/>
    </font>
    <font>
      <b/>
      <sz val="16"/>
      <color rgb="FF000000"/>
      <name val="Calibri"/>
    </font>
    <font>
      <b/>
      <u/>
      <sz val="16"/>
      <color rgb="FF000000"/>
      <name val="Calibri"/>
    </font>
    <font>
      <sz val="10"/>
      <color rgb="FFFF0000"/>
      <name val="Calibri"/>
    </font>
    <font>
      <b/>
      <sz val="12"/>
      <color rgb="FFAEABAB"/>
      <name val="Calibri"/>
    </font>
    <font>
      <b/>
      <sz val="18"/>
      <color theme="7"/>
      <name val="Calibri"/>
    </font>
    <font>
      <b/>
      <sz val="12"/>
      <color theme="7"/>
      <name val="Calibri"/>
    </font>
    <font>
      <b/>
      <sz val="12"/>
      <color rgb="FFFFC000"/>
      <name val="Calibri"/>
    </font>
    <font>
      <sz val="11"/>
      <color rgb="FF000000"/>
      <name val="Calibri"/>
    </font>
    <font>
      <b/>
      <sz val="10"/>
      <color rgb="FFFFC000"/>
      <name val="Calibri"/>
    </font>
    <font>
      <b/>
      <sz val="10"/>
      <color rgb="FFAEABAB"/>
      <name val="Calibri"/>
    </font>
    <font>
      <b/>
      <sz val="24"/>
      <color theme="1"/>
      <name val="Calibri"/>
    </font>
    <font>
      <b/>
      <sz val="11"/>
      <color rgb="FF000000"/>
      <name val="Calibri"/>
    </font>
    <font>
      <b/>
      <sz val="20"/>
      <color theme="1"/>
      <name val="Calibri"/>
    </font>
    <font>
      <b/>
      <sz val="18"/>
      <color theme="1"/>
      <name val="Calibri"/>
    </font>
    <font>
      <b/>
      <sz val="13"/>
      <color theme="1"/>
      <name val="Calibri"/>
    </font>
    <font>
      <b/>
      <i/>
      <sz val="11"/>
      <color theme="1"/>
      <name val="Calibri"/>
    </font>
    <font>
      <sz val="11"/>
      <color theme="9"/>
      <name val="Calibri"/>
    </font>
    <font>
      <i/>
      <sz val="11"/>
      <color rgb="FFFF0000"/>
      <name val="Calibri"/>
    </font>
    <font>
      <sz val="11"/>
      <color theme="1"/>
      <name val="Arial"/>
      <family val="2"/>
    </font>
    <font>
      <sz val="10"/>
      <color theme="1"/>
      <name val="Calibri"/>
      <family val="2"/>
    </font>
    <font>
      <b/>
      <sz val="16"/>
      <color theme="1"/>
      <name val="Calibri"/>
      <family val="2"/>
    </font>
    <font>
      <i/>
      <sz val="10"/>
      <color rgb="FFFF0000"/>
      <name val="Calibri"/>
      <family val="2"/>
    </font>
    <font>
      <b/>
      <sz val="36"/>
      <color rgb="FF00B050"/>
      <name val="Wingdings 2"/>
      <family val="1"/>
      <charset val="2"/>
    </font>
    <font>
      <b/>
      <sz val="14"/>
      <color theme="1"/>
      <name val="Wingdings 2"/>
      <family val="1"/>
      <charset val="2"/>
    </font>
    <font>
      <sz val="11"/>
      <color theme="1"/>
      <name val="Wingdings 2"/>
      <family val="1"/>
      <charset val="2"/>
    </font>
    <font>
      <u/>
      <sz val="11"/>
      <color theme="1"/>
      <name val="Arial"/>
      <family val="2"/>
    </font>
    <font>
      <sz val="9"/>
      <color indexed="81"/>
      <name val="Tahoma"/>
      <family val="2"/>
    </font>
    <font>
      <b/>
      <sz val="11"/>
      <color theme="1"/>
      <name val="Calibri"/>
      <family val="2"/>
    </font>
  </fonts>
  <fills count="20">
    <fill>
      <patternFill patternType="none"/>
    </fill>
    <fill>
      <patternFill patternType="gray125"/>
    </fill>
    <fill>
      <patternFill patternType="solid">
        <fgColor rgb="FFBDD6EE"/>
        <bgColor rgb="FFBDD6EE"/>
      </patternFill>
    </fill>
    <fill>
      <patternFill patternType="solid">
        <fgColor rgb="FFDEEAF6"/>
        <bgColor rgb="FFDEEAF6"/>
      </patternFill>
    </fill>
    <fill>
      <patternFill patternType="solid">
        <fgColor rgb="FFF2F2F2"/>
        <bgColor rgb="FFF2F2F2"/>
      </patternFill>
    </fill>
    <fill>
      <patternFill patternType="solid">
        <fgColor rgb="FFFFFF00"/>
        <bgColor rgb="FFFFFF00"/>
      </patternFill>
    </fill>
    <fill>
      <patternFill patternType="solid">
        <fgColor rgb="FFC5E0B3"/>
        <bgColor rgb="FFC5E0B3"/>
      </patternFill>
    </fill>
    <fill>
      <patternFill patternType="solid">
        <fgColor rgb="FFFBE4D5"/>
        <bgColor rgb="FFFBE4D5"/>
      </patternFill>
    </fill>
    <fill>
      <patternFill patternType="solid">
        <fgColor rgb="FFFEF2CB"/>
        <bgColor rgb="FFFEF2CB"/>
      </patternFill>
    </fill>
    <fill>
      <patternFill patternType="solid">
        <fgColor rgb="FF92D050"/>
        <bgColor rgb="FF92D050"/>
      </patternFill>
    </fill>
    <fill>
      <patternFill patternType="solid">
        <fgColor rgb="FFE2EFD9"/>
        <bgColor rgb="FFE2EFD9"/>
      </patternFill>
    </fill>
    <fill>
      <patternFill patternType="solid">
        <fgColor rgb="FFFFCCFF"/>
        <bgColor rgb="FFFFCCFF"/>
      </patternFill>
    </fill>
    <fill>
      <patternFill patternType="solid">
        <fgColor rgb="FFFFE598"/>
        <bgColor rgb="FFFFE598"/>
      </patternFill>
    </fill>
    <fill>
      <patternFill patternType="solid">
        <fgColor rgb="FFF4B083"/>
        <bgColor rgb="FFF4B083"/>
      </patternFill>
    </fill>
    <fill>
      <patternFill patternType="solid">
        <fgColor theme="0"/>
        <bgColor theme="0"/>
      </patternFill>
    </fill>
    <fill>
      <patternFill patternType="solid">
        <fgColor rgb="FFFFFFFF"/>
        <bgColor rgb="FFFFFFFF"/>
      </patternFill>
    </fill>
    <fill>
      <patternFill patternType="solid">
        <fgColor rgb="FFD8D8D8"/>
        <bgColor rgb="FFD8D8D8"/>
      </patternFill>
    </fill>
    <fill>
      <patternFill patternType="solid">
        <fgColor theme="0"/>
        <bgColor rgb="FFFFFF00"/>
      </patternFill>
    </fill>
    <fill>
      <patternFill patternType="solid">
        <fgColor theme="0"/>
        <bgColor rgb="FFD8D8D8"/>
      </patternFill>
    </fill>
    <fill>
      <patternFill patternType="solid">
        <fgColor theme="0"/>
        <bgColor indexed="64"/>
      </patternFill>
    </fill>
  </fills>
  <borders count="2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thin">
        <color rgb="FFAEABAB"/>
      </right>
      <top style="thin">
        <color rgb="FFAEABAB"/>
      </top>
      <bottom style="thin">
        <color rgb="FFAEABAB"/>
      </bottom>
      <diagonal/>
    </border>
    <border>
      <left style="thin">
        <color rgb="FFAEABAB"/>
      </left>
      <right style="thin">
        <color rgb="FFAEABAB"/>
      </right>
      <top style="thin">
        <color rgb="FFAEABAB"/>
      </top>
      <bottom style="thin">
        <color rgb="FFAEABAB"/>
      </bottom>
      <diagonal/>
    </border>
    <border>
      <left style="medium">
        <color rgb="FF000000"/>
      </left>
      <right/>
      <top style="thin">
        <color rgb="FFAEABAB"/>
      </top>
      <bottom style="thin">
        <color rgb="FFAEABAB"/>
      </bottom>
      <diagonal/>
    </border>
    <border>
      <left/>
      <right/>
      <top style="thin">
        <color rgb="FFAEABAB"/>
      </top>
      <bottom style="thin">
        <color rgb="FFAEABAB"/>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double">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AEABAB"/>
      </left>
      <right/>
      <top style="thin">
        <color rgb="FFAEABAB"/>
      </top>
      <bottom/>
      <diagonal/>
    </border>
    <border>
      <left style="thin">
        <color rgb="FFAEABAB"/>
      </left>
      <right/>
      <top style="thin">
        <color rgb="FFAEABAB"/>
      </top>
      <bottom style="thin">
        <color rgb="FFAEABAB"/>
      </bottom>
      <diagonal/>
    </border>
    <border>
      <left/>
      <right/>
      <top/>
      <bottom/>
      <diagonal/>
    </border>
  </borders>
  <cellStyleXfs count="1">
    <xf numFmtId="0" fontId="0" fillId="0" borderId="0"/>
  </cellStyleXfs>
  <cellXfs count="283">
    <xf numFmtId="0" fontId="0" fillId="0" borderId="0" xfId="0" applyFont="1" applyAlignment="1"/>
    <xf numFmtId="0" fontId="1" fillId="0" borderId="0" xfId="0" applyFont="1"/>
    <xf numFmtId="0" fontId="2" fillId="0" borderId="0" xfId="0" applyFont="1"/>
    <xf numFmtId="0" fontId="4" fillId="0" borderId="0" xfId="0" applyFont="1"/>
    <xf numFmtId="0" fontId="3" fillId="0" borderId="0" xfId="0" applyFont="1"/>
    <xf numFmtId="0" fontId="1" fillId="4" borderId="1" xfId="0" applyFont="1" applyFill="1" applyBorder="1"/>
    <xf numFmtId="0" fontId="3" fillId="4" borderId="2" xfId="0" applyFont="1" applyFill="1" applyBorder="1"/>
    <xf numFmtId="0" fontId="3" fillId="4" borderId="3" xfId="0" applyFont="1" applyFill="1" applyBorder="1"/>
    <xf numFmtId="0" fontId="3" fillId="4" borderId="4" xfId="0" applyFont="1" applyFill="1" applyBorder="1"/>
    <xf numFmtId="0" fontId="3" fillId="4" borderId="5" xfId="0" applyFont="1" applyFill="1" applyBorder="1"/>
    <xf numFmtId="0" fontId="1" fillId="4" borderId="4" xfId="0" applyFont="1" applyFill="1" applyBorder="1"/>
    <xf numFmtId="0" fontId="3" fillId="0" borderId="0" xfId="0" quotePrefix="1" applyFont="1"/>
    <xf numFmtId="0" fontId="3" fillId="4" borderId="4" xfId="0" applyFont="1" applyFill="1" applyBorder="1" applyAlignment="1">
      <alignment wrapText="1"/>
    </xf>
    <xf numFmtId="0" fontId="1" fillId="0" borderId="0" xfId="0" applyFont="1" applyAlignment="1">
      <alignment horizontal="center" wrapText="1"/>
    </xf>
    <xf numFmtId="0" fontId="1" fillId="0" borderId="6" xfId="0" applyFont="1" applyBorder="1"/>
    <xf numFmtId="0" fontId="3" fillId="0" borderId="0" xfId="0" applyFont="1" applyAlignment="1">
      <alignment horizontal="center"/>
    </xf>
    <xf numFmtId="0" fontId="1" fillId="0" borderId="0" xfId="0" applyFont="1" applyAlignment="1">
      <alignment wrapText="1"/>
    </xf>
    <xf numFmtId="0" fontId="1" fillId="0" borderId="8" xfId="0" applyFont="1" applyBorder="1" applyAlignment="1">
      <alignment wrapText="1"/>
    </xf>
    <xf numFmtId="0" fontId="3" fillId="0" borderId="0" xfId="0" applyFont="1" applyAlignment="1">
      <alignment vertical="center" wrapText="1"/>
    </xf>
    <xf numFmtId="0" fontId="10" fillId="0" borderId="0" xfId="0" applyFont="1" applyAlignment="1">
      <alignment horizontal="center" vertical="center"/>
    </xf>
    <xf numFmtId="0" fontId="3" fillId="0" borderId="0" xfId="0" applyFont="1" applyAlignment="1">
      <alignment vertical="center"/>
    </xf>
    <xf numFmtId="0" fontId="1" fillId="0" borderId="8" xfId="0" applyFont="1" applyBorder="1"/>
    <xf numFmtId="0" fontId="12" fillId="0" borderId="0" xfId="0" applyFont="1" applyAlignment="1">
      <alignment horizontal="center" vertical="center"/>
    </xf>
    <xf numFmtId="0" fontId="3" fillId="4" borderId="4" xfId="0" quotePrefix="1" applyFont="1" applyFill="1" applyBorder="1"/>
    <xf numFmtId="0" fontId="14" fillId="0" borderId="0" xfId="0" applyFont="1" applyAlignment="1">
      <alignment horizontal="center" vertical="center" wrapText="1"/>
    </xf>
    <xf numFmtId="0" fontId="14"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14" fillId="0" borderId="10" xfId="0" applyFont="1" applyBorder="1" applyAlignment="1">
      <alignment vertical="center" wrapText="1"/>
    </xf>
    <xf numFmtId="0" fontId="3" fillId="0" borderId="0" xfId="0" applyFont="1" applyAlignment="1">
      <alignment horizontal="center" vertical="center"/>
    </xf>
    <xf numFmtId="0" fontId="3" fillId="0" borderId="0" xfId="0" applyFont="1" applyAlignment="1">
      <alignment horizontal="left" vertical="top"/>
    </xf>
    <xf numFmtId="0" fontId="3" fillId="4" borderId="11" xfId="0" applyFont="1" applyFill="1" applyBorder="1"/>
    <xf numFmtId="0" fontId="3" fillId="4" borderId="13" xfId="0" applyFont="1" applyFill="1" applyBorder="1"/>
    <xf numFmtId="0" fontId="15" fillId="0" borderId="10" xfId="0" applyFont="1" applyBorder="1" applyAlignment="1">
      <alignment vertical="center" wrapText="1"/>
    </xf>
    <xf numFmtId="0" fontId="3" fillId="0" borderId="0" xfId="0" applyFont="1" applyAlignment="1">
      <alignment wrapText="1"/>
    </xf>
    <xf numFmtId="0" fontId="4" fillId="0" borderId="0" xfId="0" applyFont="1" applyAlignment="1">
      <alignment horizontal="left" vertical="top" wrapText="1"/>
    </xf>
    <xf numFmtId="0" fontId="3" fillId="0" borderId="0" xfId="0" applyFont="1" applyAlignment="1">
      <alignment horizontal="left" vertical="top" wrapText="1"/>
    </xf>
    <xf numFmtId="0" fontId="20" fillId="0" borderId="0" xfId="0" applyFont="1" applyAlignment="1">
      <alignment horizontal="left" vertical="center" wrapText="1"/>
    </xf>
    <xf numFmtId="0" fontId="3" fillId="0" borderId="0" xfId="0" applyFont="1" applyAlignment="1">
      <alignment horizontal="left" vertical="center"/>
    </xf>
    <xf numFmtId="0" fontId="21" fillId="0" borderId="0" xfId="0" applyFont="1"/>
    <xf numFmtId="0" fontId="22" fillId="0" borderId="0" xfId="0" applyFont="1"/>
    <xf numFmtId="0" fontId="22" fillId="0" borderId="0" xfId="0" applyFont="1" applyAlignment="1">
      <alignment vertical="center"/>
    </xf>
    <xf numFmtId="0" fontId="23" fillId="0" borderId="0" xfId="0" applyFont="1" applyAlignment="1">
      <alignment horizontal="center" vertical="center"/>
    </xf>
    <xf numFmtId="0" fontId="24" fillId="0" borderId="0" xfId="0" applyFont="1" applyAlignment="1">
      <alignment horizontal="center" vertical="center" wrapText="1"/>
    </xf>
    <xf numFmtId="0" fontId="14" fillId="0" borderId="0" xfId="0" applyFont="1" applyAlignment="1">
      <alignment vertical="top"/>
    </xf>
    <xf numFmtId="0" fontId="23"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15" fillId="0" borderId="10" xfId="0" applyFont="1" applyBorder="1" applyAlignment="1">
      <alignment horizontal="left" vertical="center" wrapText="1"/>
    </xf>
    <xf numFmtId="0" fontId="27" fillId="0" borderId="0" xfId="0" applyFont="1" applyAlignment="1">
      <alignment horizontal="center" vertical="center" wrapText="1"/>
    </xf>
    <xf numFmtId="0" fontId="27" fillId="0" borderId="0" xfId="0" applyFont="1" applyAlignment="1">
      <alignment horizontal="left" vertical="center" wrapText="1"/>
    </xf>
    <xf numFmtId="0" fontId="14" fillId="0" borderId="10" xfId="0" applyFont="1" applyBorder="1" applyAlignment="1">
      <alignment horizontal="left" vertical="center" wrapText="1"/>
    </xf>
    <xf numFmtId="0" fontId="28" fillId="0" borderId="10" xfId="0" applyFont="1" applyBorder="1" applyAlignment="1">
      <alignment horizontal="center" vertical="center" wrapText="1"/>
    </xf>
    <xf numFmtId="0" fontId="14" fillId="0" borderId="0" xfId="0" applyFont="1" applyAlignment="1">
      <alignment vertical="top" wrapText="1"/>
    </xf>
    <xf numFmtId="0" fontId="4" fillId="0" borderId="0" xfId="0" applyFont="1" applyAlignment="1">
      <alignment wrapText="1"/>
    </xf>
    <xf numFmtId="0" fontId="14" fillId="0" borderId="14" xfId="0" applyFont="1" applyBorder="1" applyAlignment="1">
      <alignment horizontal="center" vertical="center" wrapText="1"/>
    </xf>
    <xf numFmtId="0" fontId="28" fillId="0" borderId="14" xfId="0" applyFont="1" applyBorder="1" applyAlignment="1">
      <alignment horizontal="center" vertical="center" wrapText="1"/>
    </xf>
    <xf numFmtId="0" fontId="15" fillId="0" borderId="14" xfId="0" applyFont="1" applyBorder="1" applyAlignment="1">
      <alignment vertical="center" wrapText="1"/>
    </xf>
    <xf numFmtId="0" fontId="29" fillId="0" borderId="10" xfId="0" applyFont="1" applyBorder="1" applyAlignment="1">
      <alignment horizontal="center" vertical="center" wrapText="1"/>
    </xf>
    <xf numFmtId="0" fontId="3" fillId="0" borderId="10" xfId="0" applyFont="1" applyBorder="1" applyAlignment="1">
      <alignment vertical="center" wrapText="1"/>
    </xf>
    <xf numFmtId="0" fontId="30" fillId="0" borderId="0" xfId="0" applyFont="1" applyAlignment="1">
      <alignment horizontal="left" vertical="top" wrapText="1"/>
    </xf>
    <xf numFmtId="0" fontId="14" fillId="0" borderId="15" xfId="0" applyFont="1" applyBorder="1" applyAlignment="1">
      <alignment horizontal="center" vertical="center" wrapText="1"/>
    </xf>
    <xf numFmtId="0" fontId="28" fillId="0" borderId="15" xfId="0" applyFont="1" applyBorder="1" applyAlignment="1">
      <alignment horizontal="center" vertical="center" wrapText="1"/>
    </xf>
    <xf numFmtId="0" fontId="14" fillId="0" borderId="15" xfId="0" applyFont="1" applyBorder="1" applyAlignment="1">
      <alignment vertical="center" wrapText="1"/>
    </xf>
    <xf numFmtId="0" fontId="15" fillId="0" borderId="0" xfId="0" applyFont="1" applyAlignment="1">
      <alignment horizontal="center" vertical="center" wrapText="1"/>
    </xf>
    <xf numFmtId="0" fontId="26" fillId="0" borderId="14" xfId="0" applyFont="1" applyBorder="1" applyAlignment="1">
      <alignment horizontal="center" vertical="center" wrapText="1"/>
    </xf>
    <xf numFmtId="0" fontId="14" fillId="0" borderId="14" xfId="0" applyFont="1" applyBorder="1" applyAlignment="1">
      <alignment horizontal="left" vertical="center" wrapText="1"/>
    </xf>
    <xf numFmtId="0" fontId="14" fillId="0" borderId="14" xfId="0" applyFont="1" applyBorder="1" applyAlignment="1">
      <alignment vertical="center" wrapText="1"/>
    </xf>
    <xf numFmtId="0" fontId="31" fillId="0" borderId="10" xfId="0" applyFont="1" applyBorder="1" applyAlignment="1">
      <alignment horizontal="center" vertical="center" wrapText="1"/>
    </xf>
    <xf numFmtId="0" fontId="26" fillId="0" borderId="15" xfId="0" applyFont="1" applyBorder="1" applyAlignment="1">
      <alignment horizontal="center" vertical="center" wrapText="1"/>
    </xf>
    <xf numFmtId="0" fontId="14" fillId="0" borderId="15" xfId="0" applyFont="1" applyBorder="1" applyAlignment="1">
      <alignment horizontal="left" vertical="center" wrapText="1"/>
    </xf>
    <xf numFmtId="0" fontId="32" fillId="0" borderId="10" xfId="0" applyFont="1" applyBorder="1" applyAlignment="1">
      <alignment horizontal="center" vertical="center" wrapText="1"/>
    </xf>
    <xf numFmtId="0" fontId="33" fillId="0" borderId="0" xfId="0" applyFont="1"/>
    <xf numFmtId="0" fontId="9" fillId="0" borderId="0" xfId="0" applyFont="1"/>
    <xf numFmtId="166" fontId="3" fillId="0" borderId="16" xfId="0" applyNumberFormat="1" applyFont="1" applyBorder="1"/>
    <xf numFmtId="9" fontId="3" fillId="0" borderId="0" xfId="0" applyNumberFormat="1" applyFont="1"/>
    <xf numFmtId="0" fontId="1" fillId="0" borderId="0" xfId="0" applyFont="1" applyAlignment="1">
      <alignment horizontal="left" wrapText="1"/>
    </xf>
    <xf numFmtId="167" fontId="3" fillId="0" borderId="0" xfId="0" applyNumberFormat="1" applyFont="1"/>
    <xf numFmtId="0" fontId="4" fillId="0" borderId="0" xfId="0" applyFont="1" applyAlignment="1">
      <alignment horizontal="center"/>
    </xf>
    <xf numFmtId="0" fontId="9" fillId="0" borderId="0" xfId="0" applyFont="1" applyAlignment="1">
      <alignment horizontal="center"/>
    </xf>
    <xf numFmtId="0" fontId="1" fillId="0" borderId="0" xfId="0" applyFont="1" applyAlignment="1">
      <alignment horizontal="left"/>
    </xf>
    <xf numFmtId="166" fontId="3" fillId="0" borderId="0" xfId="0" applyNumberFormat="1" applyFont="1"/>
    <xf numFmtId="0" fontId="33" fillId="0" borderId="0" xfId="0" applyFont="1" applyAlignment="1">
      <alignment vertical="center"/>
    </xf>
    <xf numFmtId="168" fontId="3" fillId="0" borderId="0" xfId="0" applyNumberFormat="1" applyFont="1"/>
    <xf numFmtId="0" fontId="9" fillId="0" borderId="0" xfId="0" applyFont="1" applyAlignment="1">
      <alignment horizontal="left"/>
    </xf>
    <xf numFmtId="3" fontId="3" fillId="0" borderId="0" xfId="0" applyNumberFormat="1" applyFont="1"/>
    <xf numFmtId="164" fontId="3" fillId="0" borderId="0" xfId="0" applyNumberFormat="1" applyFont="1"/>
    <xf numFmtId="0" fontId="9" fillId="0" borderId="18" xfId="0" applyFont="1" applyBorder="1" applyAlignment="1">
      <alignment horizontal="left"/>
    </xf>
    <xf numFmtId="0" fontId="9" fillId="0" borderId="19" xfId="0" applyFont="1" applyBorder="1" applyAlignment="1">
      <alignment horizontal="left"/>
    </xf>
    <xf numFmtId="169" fontId="3" fillId="0" borderId="0" xfId="0" applyNumberFormat="1" applyFont="1"/>
    <xf numFmtId="170" fontId="3" fillId="0" borderId="0" xfId="0" applyNumberFormat="1" applyFont="1"/>
    <xf numFmtId="0" fontId="33" fillId="0" borderId="0" xfId="0" applyFont="1" applyAlignment="1">
      <alignment horizontal="left" vertical="center"/>
    </xf>
    <xf numFmtId="0" fontId="35" fillId="0" borderId="0" xfId="0" applyFont="1"/>
    <xf numFmtId="0" fontId="0" fillId="0" borderId="0" xfId="0" applyFont="1"/>
    <xf numFmtId="0" fontId="36" fillId="0" borderId="0" xfId="0" applyFont="1"/>
    <xf numFmtId="0" fontId="36" fillId="0" borderId="0" xfId="0" quotePrefix="1" applyFont="1"/>
    <xf numFmtId="0" fontId="33" fillId="0" borderId="0" xfId="0" applyFont="1" applyAlignment="1">
      <alignment vertical="top"/>
    </xf>
    <xf numFmtId="0" fontId="38" fillId="0" borderId="0" xfId="0" applyFont="1"/>
    <xf numFmtId="0" fontId="35" fillId="0" borderId="0" xfId="0" applyFont="1" applyAlignment="1">
      <alignment horizontal="left"/>
    </xf>
    <xf numFmtId="0" fontId="39" fillId="0" borderId="0" xfId="0" applyFont="1"/>
    <xf numFmtId="0" fontId="36" fillId="0" borderId="0" xfId="0" applyFont="1" applyAlignment="1">
      <alignment horizontal="left"/>
    </xf>
    <xf numFmtId="0" fontId="39" fillId="0" borderId="0" xfId="0" applyFont="1" applyAlignment="1">
      <alignment wrapText="1"/>
    </xf>
    <xf numFmtId="0" fontId="0" fillId="0" borderId="0" xfId="0" applyFont="1" applyAlignment="1"/>
    <xf numFmtId="0" fontId="3" fillId="0" borderId="0" xfId="0" applyFont="1" applyAlignment="1" applyProtection="1">
      <alignment horizontal="center" vertical="center"/>
      <protection locked="0"/>
    </xf>
    <xf numFmtId="0" fontId="14" fillId="0" borderId="10" xfId="0" applyFont="1" applyBorder="1" applyAlignment="1" applyProtection="1">
      <alignment wrapText="1"/>
      <protection locked="0"/>
    </xf>
    <xf numFmtId="0" fontId="14" fillId="0" borderId="10" xfId="0" applyFont="1" applyBorder="1" applyAlignment="1" applyProtection="1">
      <alignment horizontal="left" vertical="center" wrapText="1"/>
      <protection locked="0"/>
    </xf>
    <xf numFmtId="0" fontId="5" fillId="0" borderId="0" xfId="0" applyFont="1" applyAlignment="1" applyProtection="1">
      <alignment horizontal="center" vertical="center" wrapText="1"/>
    </xf>
    <xf numFmtId="0" fontId="5" fillId="0" borderId="0" xfId="0" applyFont="1" applyAlignment="1" applyProtection="1">
      <alignment horizontal="left" vertical="center" wrapText="1"/>
    </xf>
    <xf numFmtId="0" fontId="6" fillId="0" borderId="0" xfId="0" applyFont="1" applyProtection="1"/>
    <xf numFmtId="0" fontId="7" fillId="0" borderId="0" xfId="0" applyFont="1" applyProtection="1"/>
    <xf numFmtId="0" fontId="7" fillId="0" borderId="0" xfId="0" applyFont="1" applyAlignment="1" applyProtection="1">
      <alignment vertical="center"/>
    </xf>
    <xf numFmtId="0" fontId="3" fillId="0" borderId="0" xfId="0" applyFont="1" applyAlignment="1" applyProtection="1">
      <alignment horizontal="center"/>
    </xf>
    <xf numFmtId="0" fontId="8" fillId="0" borderId="0" xfId="0" applyFont="1" applyAlignment="1" applyProtection="1">
      <alignment vertical="center" wrapText="1"/>
    </xf>
    <xf numFmtId="0" fontId="0" fillId="0" borderId="0" xfId="0" applyFont="1" applyAlignment="1" applyProtection="1"/>
    <xf numFmtId="0" fontId="4" fillId="0" borderId="0" xfId="0" applyFont="1" applyProtection="1"/>
    <xf numFmtId="0" fontId="9" fillId="0" borderId="0" xfId="0" applyFont="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vertical="center"/>
    </xf>
    <xf numFmtId="0" fontId="11" fillId="0" borderId="0" xfId="0" applyFont="1" applyAlignment="1" applyProtection="1">
      <alignment horizontal="center" vertical="center" wrapText="1"/>
    </xf>
    <xf numFmtId="0" fontId="43" fillId="0" borderId="10"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12" fillId="0" borderId="0" xfId="0" applyFont="1" applyAlignment="1" applyProtection="1">
      <alignment horizontal="center" vertical="center"/>
    </xf>
    <xf numFmtId="0" fontId="13" fillId="0" borderId="0" xfId="0" applyFont="1" applyAlignment="1" applyProtection="1">
      <alignment horizontal="center" vertical="center"/>
    </xf>
    <xf numFmtId="0" fontId="14" fillId="0" borderId="0" xfId="0" applyFont="1" applyAlignment="1" applyProtection="1">
      <alignment horizontal="center" vertical="center" wrapText="1"/>
    </xf>
    <xf numFmtId="0" fontId="14" fillId="0" borderId="10"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42" fillId="0" borderId="10" xfId="0" applyFont="1" applyBorder="1" applyAlignment="1" applyProtection="1">
      <alignment vertical="center" wrapText="1"/>
    </xf>
    <xf numFmtId="0" fontId="14" fillId="0" borderId="10" xfId="0" applyFont="1" applyBorder="1" applyAlignment="1" applyProtection="1">
      <alignment vertical="center" wrapText="1"/>
    </xf>
    <xf numFmtId="0" fontId="4"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pplyProtection="1">
      <alignment horizontal="left" vertical="top"/>
    </xf>
    <xf numFmtId="0" fontId="3" fillId="0" borderId="0" xfId="0" applyFont="1" applyAlignment="1" applyProtection="1">
      <alignment horizontal="left" vertical="top"/>
    </xf>
    <xf numFmtId="0" fontId="15" fillId="0" borderId="10" xfId="0" applyFont="1" applyBorder="1" applyAlignment="1" applyProtection="1">
      <alignment vertical="center" wrapText="1"/>
    </xf>
    <xf numFmtId="0" fontId="19" fillId="0" borderId="0" xfId="0" applyFont="1" applyAlignment="1" applyProtection="1">
      <alignment horizontal="center" vertical="center"/>
    </xf>
    <xf numFmtId="0" fontId="3" fillId="0" borderId="0" xfId="0" applyFont="1" applyAlignment="1" applyProtection="1">
      <alignment wrapText="1"/>
    </xf>
    <xf numFmtId="0" fontId="4" fillId="0" borderId="0" xfId="0" applyFont="1" applyAlignment="1" applyProtection="1">
      <alignment horizontal="left" vertical="top" wrapText="1"/>
    </xf>
    <xf numFmtId="0" fontId="3" fillId="0" borderId="0" xfId="0" applyFont="1" applyAlignment="1" applyProtection="1">
      <alignment horizontal="left" vertical="top" wrapText="1"/>
    </xf>
    <xf numFmtId="0" fontId="3" fillId="0" borderId="0" xfId="0" applyFont="1" applyProtection="1"/>
    <xf numFmtId="0" fontId="25" fillId="0" borderId="0" xfId="0" applyFont="1" applyAlignment="1" applyProtection="1">
      <alignment vertical="top"/>
    </xf>
    <xf numFmtId="0" fontId="14" fillId="0" borderId="0" xfId="0" applyFont="1" applyAlignment="1" applyProtection="1">
      <alignment vertical="top"/>
    </xf>
    <xf numFmtId="0" fontId="15" fillId="0" borderId="10" xfId="0" applyFont="1" applyBorder="1" applyAlignment="1" applyProtection="1">
      <alignment horizontal="left" vertical="center" wrapText="1"/>
    </xf>
    <xf numFmtId="0" fontId="14" fillId="0" borderId="10" xfId="0" applyFont="1" applyBorder="1" applyAlignment="1" applyProtection="1">
      <alignment horizontal="left" vertical="center" wrapText="1"/>
    </xf>
    <xf numFmtId="0" fontId="44" fillId="0" borderId="10" xfId="0" applyFont="1" applyBorder="1" applyAlignment="1" applyProtection="1">
      <alignment horizontal="center" vertical="center" wrapText="1"/>
      <protection locked="0"/>
    </xf>
    <xf numFmtId="0" fontId="14" fillId="0" borderId="14" xfId="0" applyFont="1" applyBorder="1" applyAlignment="1" applyProtection="1">
      <alignment wrapText="1"/>
      <protection locked="0"/>
    </xf>
    <xf numFmtId="0" fontId="3" fillId="0" borderId="10" xfId="0" applyFont="1" applyBorder="1" applyAlignment="1" applyProtection="1">
      <alignment wrapText="1"/>
      <protection locked="0"/>
    </xf>
    <xf numFmtId="0" fontId="14" fillId="0" borderId="15" xfId="0" applyFont="1" applyBorder="1" applyAlignment="1" applyProtection="1">
      <alignment wrapText="1"/>
      <protection locked="0"/>
    </xf>
    <xf numFmtId="0" fontId="3" fillId="0" borderId="10" xfId="0" applyFont="1" applyBorder="1" applyAlignment="1" applyProtection="1">
      <alignment vertical="center" wrapText="1"/>
      <protection locked="0"/>
    </xf>
    <xf numFmtId="0" fontId="42" fillId="0" borderId="10" xfId="0" applyFont="1" applyBorder="1" applyAlignment="1" applyProtection="1">
      <alignment wrapText="1"/>
      <protection locked="0"/>
    </xf>
    <xf numFmtId="0" fontId="45" fillId="0" borderId="0" xfId="0" applyFont="1" applyAlignment="1">
      <alignment horizontal="center" vertical="center"/>
    </xf>
    <xf numFmtId="0" fontId="46" fillId="0" borderId="0" xfId="0" applyFont="1" applyAlignment="1">
      <alignment horizontal="center" vertical="center"/>
    </xf>
    <xf numFmtId="0" fontId="47" fillId="0" borderId="0" xfId="0" applyFont="1" applyAlignment="1"/>
    <xf numFmtId="0" fontId="45" fillId="0" borderId="0" xfId="0" applyFont="1" applyAlignment="1" applyProtection="1">
      <alignment horizontal="center" vertical="center"/>
    </xf>
    <xf numFmtId="0" fontId="46" fillId="0" borderId="0" xfId="0" applyFont="1" applyAlignment="1" applyProtection="1">
      <alignment horizontal="center" vertical="center"/>
    </xf>
    <xf numFmtId="0" fontId="47" fillId="0" borderId="0" xfId="0" applyFont="1" applyAlignment="1" applyProtection="1"/>
    <xf numFmtId="0" fontId="3" fillId="6" borderId="9" xfId="0" applyFont="1" applyFill="1" applyBorder="1" applyAlignment="1" applyProtection="1">
      <alignment horizontal="center"/>
      <protection locked="0"/>
    </xf>
    <xf numFmtId="0" fontId="3" fillId="10" borderId="9" xfId="0" applyFont="1" applyFill="1" applyBorder="1" applyAlignment="1" applyProtection="1">
      <alignment horizontal="center"/>
      <protection locked="0"/>
    </xf>
    <xf numFmtId="0" fontId="3" fillId="9" borderId="7" xfId="0" applyFont="1" applyFill="1" applyBorder="1" applyAlignment="1" applyProtection="1">
      <alignment horizontal="center"/>
      <protection locked="0"/>
    </xf>
    <xf numFmtId="164" fontId="3" fillId="3" borderId="12" xfId="0" applyNumberFormat="1" applyFont="1" applyFill="1" applyBorder="1" applyProtection="1">
      <protection locked="0"/>
    </xf>
    <xf numFmtId="2" fontId="3" fillId="3" borderId="12" xfId="0" applyNumberFormat="1" applyFont="1" applyFill="1" applyBorder="1" applyProtection="1">
      <protection locked="0"/>
    </xf>
    <xf numFmtId="0" fontId="34" fillId="9" borderId="7" xfId="0" applyFont="1" applyFill="1" applyBorder="1" applyAlignment="1" applyProtection="1">
      <alignment horizontal="center" vertical="center"/>
      <protection locked="0"/>
    </xf>
    <xf numFmtId="0" fontId="1" fillId="9" borderId="7" xfId="0" applyFont="1" applyFill="1" applyBorder="1" applyAlignment="1" applyProtection="1">
      <alignment horizontal="center" vertical="center"/>
      <protection locked="0"/>
    </xf>
    <xf numFmtId="0" fontId="50" fillId="9" borderId="7" xfId="0" applyFont="1" applyFill="1" applyBorder="1" applyAlignment="1" applyProtection="1">
      <alignment horizontal="center" vertical="center"/>
      <protection locked="0"/>
    </xf>
    <xf numFmtId="0" fontId="34" fillId="9" borderId="20" xfId="0" applyFont="1" applyFill="1" applyBorder="1" applyAlignment="1" applyProtection="1">
      <alignment horizontal="center" vertical="center"/>
      <protection locked="0"/>
    </xf>
    <xf numFmtId="0" fontId="3" fillId="19" borderId="0" xfId="0" applyFont="1" applyFill="1"/>
    <xf numFmtId="166" fontId="3" fillId="19" borderId="0" xfId="0" applyNumberFormat="1" applyFont="1" applyFill="1"/>
    <xf numFmtId="0" fontId="34" fillId="9" borderId="21" xfId="0" applyFont="1" applyFill="1" applyBorder="1" applyAlignment="1" applyProtection="1">
      <alignment horizontal="center" vertical="center"/>
      <protection locked="0"/>
    </xf>
    <xf numFmtId="0" fontId="40" fillId="15" borderId="10" xfId="0" applyFont="1" applyFill="1" applyBorder="1" applyAlignment="1" applyProtection="1">
      <alignment vertical="center" wrapText="1"/>
      <protection locked="0"/>
    </xf>
    <xf numFmtId="0" fontId="40" fillId="15" borderId="10" xfId="0" applyFont="1" applyFill="1" applyBorder="1" applyAlignment="1" applyProtection="1">
      <alignment wrapText="1"/>
      <protection locked="0"/>
    </xf>
    <xf numFmtId="0" fontId="1" fillId="2" borderId="22" xfId="0" applyFont="1" applyFill="1" applyBorder="1"/>
    <xf numFmtId="0" fontId="3" fillId="2" borderId="22" xfId="0" applyFont="1" applyFill="1" applyBorder="1"/>
    <xf numFmtId="0" fontId="1" fillId="3" borderId="22" xfId="0" quotePrefix="1" applyFont="1" applyFill="1" applyBorder="1"/>
    <xf numFmtId="0" fontId="1" fillId="3" borderId="22" xfId="0" applyFont="1" applyFill="1" applyBorder="1"/>
    <xf numFmtId="0" fontId="4" fillId="2" borderId="22" xfId="0" applyFont="1" applyFill="1" applyBorder="1"/>
    <xf numFmtId="0" fontId="4" fillId="3" borderId="22" xfId="0" applyFont="1" applyFill="1" applyBorder="1"/>
    <xf numFmtId="0" fontId="3" fillId="3" borderId="22" xfId="0" applyFont="1" applyFill="1" applyBorder="1"/>
    <xf numFmtId="164" fontId="3" fillId="2" borderId="22" xfId="0" applyNumberFormat="1" applyFont="1" applyFill="1" applyBorder="1"/>
    <xf numFmtId="164" fontId="3" fillId="3" borderId="22" xfId="0" applyNumberFormat="1" applyFont="1" applyFill="1" applyBorder="1"/>
    <xf numFmtId="0" fontId="1" fillId="6" borderId="22" xfId="0" applyFont="1" applyFill="1" applyBorder="1"/>
    <xf numFmtId="0" fontId="3" fillId="6" borderId="22" xfId="0" applyFont="1" applyFill="1" applyBorder="1"/>
    <xf numFmtId="0" fontId="1" fillId="7" borderId="22" xfId="0" applyFont="1" applyFill="1" applyBorder="1"/>
    <xf numFmtId="0" fontId="3" fillId="7" borderId="22" xfId="0" applyFont="1" applyFill="1" applyBorder="1"/>
    <xf numFmtId="0" fontId="1" fillId="8" borderId="22" xfId="0" applyFont="1" applyFill="1" applyBorder="1"/>
    <xf numFmtId="0" fontId="3" fillId="8" borderId="22" xfId="0" applyFont="1" applyFill="1" applyBorder="1"/>
    <xf numFmtId="0" fontId="1" fillId="6" borderId="22" xfId="0" applyFont="1" applyFill="1" applyBorder="1" applyAlignment="1">
      <alignment horizontal="center" wrapText="1"/>
    </xf>
    <xf numFmtId="0" fontId="1" fillId="6" borderId="22" xfId="0" applyFont="1" applyFill="1" applyBorder="1" applyAlignment="1">
      <alignment horizontal="left" wrapText="1"/>
    </xf>
    <xf numFmtId="2" fontId="3" fillId="6" borderId="22" xfId="0" applyNumberFormat="1" applyFont="1" applyFill="1" applyBorder="1"/>
    <xf numFmtId="0" fontId="1" fillId="8" borderId="22" xfId="0" applyFont="1" applyFill="1" applyBorder="1" applyAlignment="1">
      <alignment vertical="center"/>
    </xf>
    <xf numFmtId="0" fontId="3" fillId="8" borderId="22" xfId="0" applyFont="1" applyFill="1" applyBorder="1" applyAlignment="1">
      <alignment vertical="center"/>
    </xf>
    <xf numFmtId="0" fontId="4" fillId="8" borderId="22" xfId="0" applyFont="1" applyFill="1" applyBorder="1"/>
    <xf numFmtId="0" fontId="17" fillId="8" borderId="22" xfId="0" applyFont="1" applyFill="1" applyBorder="1" applyAlignment="1">
      <alignment wrapText="1"/>
    </xf>
    <xf numFmtId="0" fontId="1" fillId="11" borderId="22" xfId="0" applyFont="1" applyFill="1" applyBorder="1"/>
    <xf numFmtId="0" fontId="3" fillId="11" borderId="22" xfId="0" applyFont="1" applyFill="1" applyBorder="1" applyAlignment="1">
      <alignment wrapText="1"/>
    </xf>
    <xf numFmtId="0" fontId="1" fillId="5" borderId="22" xfId="0" applyFont="1" applyFill="1" applyBorder="1"/>
    <xf numFmtId="0" fontId="3" fillId="5" borderId="22" xfId="0" applyFont="1" applyFill="1" applyBorder="1"/>
    <xf numFmtId="0" fontId="1" fillId="12" borderId="22" xfId="0" applyFont="1" applyFill="1" applyBorder="1"/>
    <xf numFmtId="0" fontId="1" fillId="13" borderId="22" xfId="0" applyFont="1" applyFill="1" applyBorder="1"/>
    <xf numFmtId="0" fontId="3" fillId="13" borderId="22" xfId="0" applyFont="1" applyFill="1" applyBorder="1"/>
    <xf numFmtId="0" fontId="3" fillId="11" borderId="22" xfId="0" applyFont="1" applyFill="1" applyBorder="1"/>
    <xf numFmtId="0" fontId="3" fillId="12" borderId="22" xfId="0" applyFont="1" applyFill="1" applyBorder="1"/>
    <xf numFmtId="9" fontId="4" fillId="8" borderId="22" xfId="0" applyNumberFormat="1" applyFont="1" applyFill="1" applyBorder="1"/>
    <xf numFmtId="0" fontId="17" fillId="8" borderId="22" xfId="0" applyFont="1" applyFill="1" applyBorder="1"/>
    <xf numFmtId="0" fontId="1"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4" borderId="22" xfId="0" applyFont="1" applyFill="1" applyBorder="1"/>
    <xf numFmtId="0" fontId="3" fillId="5" borderId="22" xfId="0" applyFont="1" applyFill="1" applyBorder="1" applyProtection="1">
      <protection locked="0"/>
    </xf>
    <xf numFmtId="164" fontId="3" fillId="3" borderId="22" xfId="0" applyNumberFormat="1" applyFont="1" applyFill="1" applyBorder="1" applyProtection="1">
      <protection locked="0"/>
    </xf>
    <xf numFmtId="165" fontId="3" fillId="3" borderId="22" xfId="0" applyNumberFormat="1" applyFont="1" applyFill="1" applyBorder="1" applyProtection="1">
      <protection locked="0"/>
    </xf>
    <xf numFmtId="0" fontId="1" fillId="0" borderId="5" xfId="0" applyFont="1" applyBorder="1" applyAlignment="1">
      <alignment horizontal="center" wrapText="1"/>
    </xf>
    <xf numFmtId="0" fontId="3" fillId="3" borderId="22" xfId="0" applyFont="1" applyFill="1" applyBorder="1" applyProtection="1">
      <protection locked="0"/>
    </xf>
    <xf numFmtId="0" fontId="1" fillId="5" borderId="22" xfId="0" applyFont="1" applyFill="1" applyBorder="1" applyProtection="1">
      <protection locked="0"/>
    </xf>
    <xf numFmtId="0" fontId="3" fillId="0" borderId="11" xfId="0" applyFont="1" applyBorder="1"/>
    <xf numFmtId="0" fontId="3" fillId="0" borderId="12" xfId="0" applyFont="1" applyBorder="1"/>
    <xf numFmtId="0" fontId="3" fillId="0" borderId="13" xfId="0" applyFont="1" applyBorder="1"/>
    <xf numFmtId="0" fontId="1" fillId="4" borderId="22" xfId="0" applyFont="1" applyFill="1" applyBorder="1"/>
    <xf numFmtId="2" fontId="3" fillId="3" borderId="22" xfId="0" applyNumberFormat="1" applyFont="1" applyFill="1" applyBorder="1" applyProtection="1">
      <protection locked="0"/>
    </xf>
    <xf numFmtId="0" fontId="24" fillId="0" borderId="10" xfId="0" applyFont="1" applyBorder="1" applyAlignment="1">
      <alignment horizontal="center" vertical="center" wrapText="1"/>
    </xf>
    <xf numFmtId="0" fontId="14" fillId="14" borderId="22" xfId="0" applyFont="1" applyFill="1" applyBorder="1" applyAlignment="1">
      <alignment vertical="top"/>
    </xf>
    <xf numFmtId="0" fontId="14" fillId="14" borderId="22" xfId="0" applyFont="1" applyFill="1" applyBorder="1" applyAlignment="1">
      <alignment vertical="top" wrapText="1"/>
    </xf>
    <xf numFmtId="0" fontId="11" fillId="0" borderId="10" xfId="0" applyFont="1" applyBorder="1" applyAlignment="1" applyProtection="1">
      <alignment horizontal="center" vertical="center" wrapText="1"/>
    </xf>
    <xf numFmtId="0" fontId="46" fillId="14" borderId="22" xfId="0" applyFont="1" applyFill="1" applyBorder="1" applyAlignment="1">
      <alignment horizontal="center" vertical="center"/>
    </xf>
    <xf numFmtId="0" fontId="33" fillId="15" borderId="22" xfId="0" applyFont="1" applyFill="1" applyBorder="1"/>
    <xf numFmtId="0" fontId="3" fillId="15" borderId="22" xfId="0" applyFont="1" applyFill="1" applyBorder="1"/>
    <xf numFmtId="0" fontId="1" fillId="15" borderId="22" xfId="0" applyFont="1" applyFill="1" applyBorder="1"/>
    <xf numFmtId="0" fontId="1" fillId="9" borderId="22" xfId="0" applyFont="1" applyFill="1" applyBorder="1"/>
    <xf numFmtId="0" fontId="9" fillId="15" borderId="22" xfId="0" applyFont="1" applyFill="1" applyBorder="1" applyAlignment="1">
      <alignment horizontal="left"/>
    </xf>
    <xf numFmtId="0" fontId="1" fillId="0" borderId="4" xfId="0" applyFont="1" applyBorder="1"/>
    <xf numFmtId="0" fontId="1" fillId="0" borderId="5" xfId="0" applyFont="1" applyBorder="1"/>
    <xf numFmtId="0" fontId="3" fillId="15" borderId="22" xfId="0" applyFont="1" applyFill="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3" fontId="3" fillId="16" borderId="22" xfId="0" applyNumberFormat="1" applyFont="1" applyFill="1" applyBorder="1"/>
    <xf numFmtId="0" fontId="1" fillId="9" borderId="22" xfId="0" applyFont="1" applyFill="1" applyBorder="1" applyProtection="1">
      <protection locked="0"/>
    </xf>
    <xf numFmtId="167" fontId="3" fillId="16" borderId="22" xfId="0" applyNumberFormat="1" applyFont="1" applyFill="1" applyBorder="1"/>
    <xf numFmtId="0" fontId="2" fillId="15" borderId="22" xfId="0" applyFont="1" applyFill="1" applyBorder="1"/>
    <xf numFmtId="0" fontId="3" fillId="16" borderId="22" xfId="0" applyFont="1" applyFill="1" applyBorder="1"/>
    <xf numFmtId="0" fontId="3" fillId="0" borderId="4" xfId="0" applyFont="1" applyBorder="1" applyAlignment="1">
      <alignment vertical="center"/>
    </xf>
    <xf numFmtId="0" fontId="1" fillId="16" borderId="22" xfId="0" applyFont="1" applyFill="1" applyBorder="1"/>
    <xf numFmtId="9" fontId="1" fillId="5" borderId="22" xfId="0" applyNumberFormat="1" applyFont="1" applyFill="1" applyBorder="1" applyProtection="1">
      <protection locked="0"/>
    </xf>
    <xf numFmtId="3" fontId="1" fillId="5" borderId="22" xfId="0" applyNumberFormat="1" applyFont="1" applyFill="1" applyBorder="1" applyProtection="1">
      <protection locked="0"/>
    </xf>
    <xf numFmtId="0" fontId="1" fillId="9" borderId="22" xfId="0" applyFont="1" applyFill="1" applyBorder="1" applyAlignment="1" applyProtection="1">
      <alignment horizontal="right"/>
      <protection locked="0"/>
    </xf>
    <xf numFmtId="3" fontId="1" fillId="9" borderId="22" xfId="0" applyNumberFormat="1" applyFont="1" applyFill="1" applyBorder="1" applyProtection="1">
      <protection locked="0"/>
    </xf>
    <xf numFmtId="3" fontId="1" fillId="9" borderId="22" xfId="0" applyNumberFormat="1" applyFont="1" applyFill="1" applyBorder="1" applyAlignment="1" applyProtection="1">
      <alignment horizontal="left"/>
      <protection locked="0"/>
    </xf>
    <xf numFmtId="0" fontId="35" fillId="15" borderId="22" xfId="0" applyFont="1" applyFill="1" applyBorder="1"/>
    <xf numFmtId="0" fontId="36" fillId="15" borderId="22" xfId="0" applyFont="1" applyFill="1" applyBorder="1"/>
    <xf numFmtId="0" fontId="37" fillId="15" borderId="22" xfId="0" applyFont="1" applyFill="1" applyBorder="1" applyAlignment="1">
      <alignment horizontal="left"/>
    </xf>
    <xf numFmtId="0" fontId="3" fillId="0" borderId="1" xfId="0" applyFont="1" applyBorder="1"/>
    <xf numFmtId="0" fontId="1" fillId="0" borderId="2" xfId="0" applyFont="1" applyBorder="1"/>
    <xf numFmtId="0" fontId="4" fillId="0" borderId="5" xfId="0" applyFont="1" applyBorder="1"/>
    <xf numFmtId="168" fontId="3" fillId="16" borderId="22" xfId="0" applyNumberFormat="1" applyFont="1" applyFill="1" applyBorder="1"/>
    <xf numFmtId="0" fontId="38" fillId="15" borderId="22" xfId="0" applyFont="1" applyFill="1" applyBorder="1"/>
    <xf numFmtId="0" fontId="1" fillId="17" borderId="22" xfId="0" applyFont="1" applyFill="1" applyBorder="1"/>
    <xf numFmtId="167" fontId="3" fillId="18" borderId="22" xfId="0" applyNumberFormat="1" applyFont="1" applyFill="1" applyBorder="1"/>
    <xf numFmtId="166" fontId="3" fillId="16" borderId="22" xfId="0" applyNumberFormat="1" applyFont="1" applyFill="1" applyBorder="1"/>
    <xf numFmtId="0" fontId="3" fillId="15" borderId="22" xfId="0" applyFont="1" applyFill="1" applyBorder="1" applyAlignment="1">
      <alignment vertical="top" wrapText="1"/>
    </xf>
    <xf numFmtId="0" fontId="3" fillId="0" borderId="4" xfId="0" applyFont="1" applyBorder="1" applyAlignment="1">
      <alignment wrapText="1"/>
    </xf>
    <xf numFmtId="0" fontId="1" fillId="5" borderId="22" xfId="0" applyFont="1" applyFill="1" applyBorder="1" applyAlignment="1" applyProtection="1">
      <alignment vertical="center"/>
      <protection locked="0"/>
    </xf>
    <xf numFmtId="0" fontId="1" fillId="17" borderId="22" xfId="0" applyFont="1" applyFill="1" applyBorder="1" applyAlignment="1">
      <alignment vertical="center"/>
    </xf>
    <xf numFmtId="3" fontId="3" fillId="16" borderId="22" xfId="0" applyNumberFormat="1" applyFont="1" applyFill="1" applyBorder="1" applyAlignment="1">
      <alignment vertical="center"/>
    </xf>
    <xf numFmtId="0" fontId="24" fillId="15" borderId="10" xfId="0" applyFont="1" applyFill="1" applyBorder="1" applyAlignment="1">
      <alignment horizontal="center" vertical="center" wrapText="1"/>
    </xf>
    <xf numFmtId="0" fontId="34" fillId="15" borderId="22" xfId="0" applyFont="1" applyFill="1" applyBorder="1" applyAlignment="1">
      <alignment horizontal="center" vertical="center" wrapText="1"/>
    </xf>
    <xf numFmtId="0" fontId="40" fillId="15" borderId="22" xfId="0" applyFont="1" applyFill="1" applyBorder="1" applyAlignment="1">
      <alignment wrapText="1"/>
    </xf>
    <xf numFmtId="0" fontId="0" fillId="0" borderId="0" xfId="0" applyFont="1" applyAlignment="1"/>
    <xf numFmtId="0" fontId="9" fillId="0" borderId="17" xfId="0" applyFont="1" applyBorder="1" applyAlignment="1">
      <alignment horizontal="left"/>
    </xf>
    <xf numFmtId="0" fontId="3" fillId="0" borderId="0" xfId="0" applyFont="1" applyAlignment="1">
      <alignment vertical="top" wrapText="1"/>
    </xf>
    <xf numFmtId="0" fontId="1" fillId="0" borderId="0" xfId="0" applyFont="1" applyAlignment="1">
      <alignment horizontal="center"/>
    </xf>
    <xf numFmtId="0" fontId="0" fillId="0" borderId="0" xfId="0" applyFont="1" applyAlignment="1"/>
    <xf numFmtId="0" fontId="3" fillId="4" borderId="22" xfId="0" applyFont="1" applyFill="1" applyBorder="1" applyAlignment="1">
      <alignment horizontal="center" wrapText="1"/>
    </xf>
    <xf numFmtId="0" fontId="18" fillId="0" borderId="22" xfId="0" applyFont="1" applyBorder="1" applyAlignment="1"/>
    <xf numFmtId="0" fontId="9" fillId="0" borderId="17" xfId="0" applyFont="1" applyBorder="1" applyAlignment="1">
      <alignment horizontal="left"/>
    </xf>
    <xf numFmtId="0" fontId="18" fillId="0" borderId="18" xfId="0" applyFont="1" applyBorder="1" applyAlignment="1"/>
    <xf numFmtId="0" fontId="18" fillId="0" borderId="19" xfId="0" applyFont="1" applyBorder="1" applyAlignment="1"/>
    <xf numFmtId="0" fontId="1" fillId="0" borderId="0" xfId="0" applyFont="1" applyAlignment="1">
      <alignment horizontal="left" vertical="top" wrapText="1"/>
    </xf>
    <xf numFmtId="0" fontId="9" fillId="0" borderId="17" xfId="0" applyFont="1" applyBorder="1" applyAlignment="1">
      <alignment horizontal="center"/>
    </xf>
    <xf numFmtId="0" fontId="34" fillId="0" borderId="0" xfId="0" applyFont="1" applyAlignment="1">
      <alignment horizontal="left" vertical="top" wrapText="1"/>
    </xf>
    <xf numFmtId="0" fontId="1" fillId="0" borderId="0" xfId="0" applyFont="1" applyAlignment="1">
      <alignment vertical="top" wrapText="1"/>
    </xf>
    <xf numFmtId="0" fontId="37" fillId="0" borderId="17" xfId="0" applyFont="1" applyBorder="1" applyAlignment="1">
      <alignment horizontal="left"/>
    </xf>
    <xf numFmtId="0" fontId="3" fillId="0" borderId="0" xfId="0" applyFont="1" applyAlignment="1">
      <alignment vertical="top" wrapText="1"/>
    </xf>
    <xf numFmtId="0" fontId="1" fillId="0" borderId="0" xfId="0" applyFont="1" applyAlignment="1">
      <alignment vertical="center" wrapText="1"/>
    </xf>
    <xf numFmtId="0" fontId="1" fillId="5" borderId="22" xfId="0" applyFont="1" applyFill="1" applyBorder="1" applyAlignment="1"/>
    <xf numFmtId="0" fontId="1" fillId="9" borderId="22" xfId="0" applyFont="1" applyFill="1" applyBorder="1" applyAlignment="1"/>
    <xf numFmtId="0" fontId="34" fillId="5" borderId="22" xfId="0" applyFont="1" applyFill="1" applyBorder="1" applyAlignment="1"/>
  </cellXfs>
  <cellStyles count="1">
    <cellStyle name="Normal" xfId="0" builtinId="0"/>
  </cellStyles>
  <dxfs count="55">
    <dxf>
      <fill>
        <patternFill patternType="solid">
          <fgColor rgb="FFFFCCCC"/>
          <bgColor rgb="FFFFCCCC"/>
        </patternFill>
      </fill>
    </dxf>
    <dxf>
      <fill>
        <patternFill patternType="solid">
          <fgColor rgb="FFCCFF99"/>
          <bgColor rgb="FFCCFF99"/>
        </patternFill>
      </fill>
    </dxf>
    <dxf>
      <fill>
        <patternFill patternType="solid">
          <fgColor rgb="FFD0CECE"/>
          <bgColor rgb="FFD0CECE"/>
        </patternFill>
      </fill>
    </dxf>
    <dxf>
      <fill>
        <patternFill patternType="solid">
          <fgColor rgb="FFFFCCCC"/>
          <bgColor rgb="FFFFCCCC"/>
        </patternFill>
      </fill>
    </dxf>
    <dxf>
      <fill>
        <patternFill patternType="solid">
          <fgColor rgb="FFCCFF99"/>
          <bgColor rgb="FFCCFF99"/>
        </patternFill>
      </fill>
    </dxf>
    <dxf>
      <fill>
        <patternFill patternType="solid">
          <fgColor rgb="FFD0CECE"/>
          <bgColor rgb="FFD0CECE"/>
        </patternFill>
      </fill>
    </dxf>
    <dxf>
      <fill>
        <patternFill patternType="solid">
          <fgColor rgb="FFFFCCCC"/>
          <bgColor rgb="FFFFCCCC"/>
        </patternFill>
      </fill>
    </dxf>
    <dxf>
      <fill>
        <patternFill patternType="solid">
          <fgColor rgb="FFCCFF99"/>
          <bgColor rgb="FFCCFF99"/>
        </patternFill>
      </fill>
    </dxf>
    <dxf>
      <fill>
        <patternFill patternType="solid">
          <fgColor rgb="FFD0CECE"/>
          <bgColor rgb="FFD0CECE"/>
        </patternFill>
      </fill>
    </dxf>
    <dxf>
      <fill>
        <patternFill patternType="solid">
          <fgColor rgb="FFFFCCCC"/>
          <bgColor rgb="FFFFCCCC"/>
        </patternFill>
      </fill>
    </dxf>
    <dxf>
      <fill>
        <patternFill patternType="solid">
          <fgColor rgb="FFCCFF99"/>
          <bgColor rgb="FFCCFF99"/>
        </patternFill>
      </fill>
    </dxf>
    <dxf>
      <fill>
        <patternFill patternType="solid">
          <fgColor rgb="FFD0CECE"/>
          <bgColor rgb="FFD0CECE"/>
        </patternFill>
      </fill>
    </dxf>
    <dxf>
      <fill>
        <patternFill patternType="solid">
          <fgColor rgb="FFFFCCCC"/>
          <bgColor rgb="FFFFCCCC"/>
        </patternFill>
      </fill>
    </dxf>
    <dxf>
      <fill>
        <patternFill patternType="solid">
          <fgColor rgb="FFCCFF99"/>
          <bgColor rgb="FFCCFF99"/>
        </patternFill>
      </fill>
    </dxf>
    <dxf>
      <fill>
        <patternFill patternType="solid">
          <fgColor rgb="FFFFCCCC"/>
          <bgColor rgb="FFFFCCCC"/>
        </patternFill>
      </fill>
    </dxf>
    <dxf>
      <fill>
        <patternFill patternType="solid">
          <fgColor rgb="FFCCFF99"/>
          <bgColor rgb="FFCCFF99"/>
        </patternFill>
      </fill>
    </dxf>
    <dxf>
      <fill>
        <patternFill patternType="solid">
          <fgColor rgb="FFFFCCCC"/>
          <bgColor rgb="FFFFCCCC"/>
        </patternFill>
      </fill>
    </dxf>
    <dxf>
      <fill>
        <patternFill patternType="solid">
          <fgColor rgb="FFCCFF99"/>
          <bgColor rgb="FFCCFF99"/>
        </patternFill>
      </fill>
    </dxf>
    <dxf>
      <fill>
        <patternFill patternType="solid">
          <fgColor rgb="FFD0CECE"/>
          <bgColor rgb="FFD0CECE"/>
        </patternFill>
      </fill>
    </dxf>
    <dxf>
      <fill>
        <patternFill patternType="solid">
          <fgColor rgb="FFFFCCCC"/>
          <bgColor rgb="FFFFCCCC"/>
        </patternFill>
      </fill>
    </dxf>
    <dxf>
      <fill>
        <patternFill patternType="solid">
          <fgColor rgb="FFCCFF99"/>
          <bgColor rgb="FFCCFF99"/>
        </patternFill>
      </fill>
    </dxf>
    <dxf>
      <fill>
        <patternFill patternType="solid">
          <fgColor rgb="FFD0CECE"/>
          <bgColor rgb="FFD0CECE"/>
        </patternFill>
      </fill>
    </dxf>
    <dxf>
      <fill>
        <patternFill patternType="solid">
          <fgColor rgb="FFFFCCCC"/>
          <bgColor rgb="FFFFCCCC"/>
        </patternFill>
      </fill>
    </dxf>
    <dxf>
      <fill>
        <patternFill patternType="solid">
          <fgColor rgb="FFCCFF99"/>
          <bgColor rgb="FFCCFF99"/>
        </patternFill>
      </fill>
    </dxf>
    <dxf>
      <fill>
        <patternFill patternType="solid">
          <fgColor rgb="FFD0CECE"/>
          <bgColor rgb="FFD0CECE"/>
        </patternFill>
      </fill>
    </dxf>
    <dxf>
      <fill>
        <patternFill patternType="solid">
          <fgColor rgb="FFFFCCCC"/>
          <bgColor rgb="FFFFCCCC"/>
        </patternFill>
      </fill>
    </dxf>
    <dxf>
      <fill>
        <patternFill patternType="solid">
          <fgColor rgb="FFCCFF99"/>
          <bgColor rgb="FFCCFF99"/>
        </patternFill>
      </fill>
    </dxf>
    <dxf>
      <fill>
        <patternFill patternType="solid">
          <fgColor rgb="FFCCFF99"/>
          <bgColor rgb="FFCCFF99"/>
        </patternFill>
      </fill>
    </dxf>
    <dxf>
      <fill>
        <patternFill patternType="solid">
          <fgColor rgb="FFFFCCCC"/>
          <bgColor rgb="FFFFCCCC"/>
        </patternFill>
      </fill>
    </dxf>
    <dxf>
      <fill>
        <patternFill patternType="solid">
          <fgColor rgb="FFFFCCCC"/>
          <bgColor rgb="FFFFCCCC"/>
        </patternFill>
      </fill>
    </dxf>
    <dxf>
      <fill>
        <patternFill patternType="solid">
          <fgColor rgb="FFCCFF99"/>
          <bgColor rgb="FFCCFF99"/>
        </patternFill>
      </fill>
    </dxf>
    <dxf>
      <fill>
        <patternFill patternType="solid">
          <fgColor rgb="FFFFCCCC"/>
          <bgColor rgb="FFFFCCCC"/>
        </patternFill>
      </fill>
    </dxf>
    <dxf>
      <fill>
        <patternFill patternType="solid">
          <fgColor rgb="FFCCFF99"/>
          <bgColor rgb="FFCCFF99"/>
        </patternFill>
      </fill>
    </dxf>
    <dxf>
      <fill>
        <patternFill patternType="solid">
          <fgColor rgb="FFFFCCCC"/>
          <bgColor rgb="FFFFCCCC"/>
        </patternFill>
      </fill>
    </dxf>
    <dxf>
      <fill>
        <patternFill patternType="solid">
          <fgColor rgb="FFCCFF99"/>
          <bgColor rgb="FFCCFF99"/>
        </patternFill>
      </fill>
    </dxf>
    <dxf>
      <fill>
        <patternFill patternType="solid">
          <fgColor rgb="FFFFCCCC"/>
          <bgColor rgb="FFFFCCCC"/>
        </patternFill>
      </fill>
    </dxf>
    <dxf>
      <fill>
        <patternFill patternType="solid">
          <fgColor rgb="FFCCFF99"/>
          <bgColor rgb="FFCCFF99"/>
        </patternFill>
      </fill>
    </dxf>
    <dxf>
      <fill>
        <patternFill patternType="solid">
          <fgColor rgb="FFFFCCCC"/>
          <bgColor rgb="FFFFCCCC"/>
        </patternFill>
      </fill>
    </dxf>
    <dxf>
      <fill>
        <patternFill patternType="solid">
          <fgColor rgb="FFCCFF99"/>
          <bgColor rgb="FFCCFF99"/>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DEEAF6"/>
          <bgColor rgb="FFDEEAF6"/>
        </patternFill>
      </fill>
    </dxf>
    <dxf>
      <fill>
        <patternFill patternType="solid">
          <fgColor rgb="FFDEEAF6"/>
          <bgColor rgb="FFDEEAF6"/>
        </patternFill>
      </fill>
    </dxf>
  </dxfs>
  <tableStyles count="1">
    <tableStyle name="12. Open Initiative-style" pivot="0" count="2" xr9:uid="{00000000-0011-0000-FFFF-FFFF00000000}">
      <tableStyleElement type="firstRowStripe" dxfId="54"/>
      <tableStyleElement type="secondRowStripe" dxfId="5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hyperlink" Target="http://www.labconscious.com/blog/2015/4/16/styrofoam-cooler-take-back-programs" TargetMode="External"/><Relationship Id="rId13" Type="http://schemas.openxmlformats.org/officeDocument/2006/relationships/hyperlink" Target="https://www.equipment-sharing.cam.ac.uk/home" TargetMode="External"/><Relationship Id="rId18" Type="http://schemas.openxmlformats.org/officeDocument/2006/relationships/hyperlink" Target="https://www.elsevier.com/authors-update/story/innovation-in-publishing/why-science-needs-to-publish-negative-results" TargetMode="External"/><Relationship Id="rId26" Type="http://schemas.openxmlformats.org/officeDocument/2006/relationships/hyperlink" Target="https://www.ncl.ac.uk/fccf/publications/guidelines/" TargetMode="External"/><Relationship Id="rId39" Type="http://schemas.openxmlformats.org/officeDocument/2006/relationships/hyperlink" Target="https://sustainability.nus.org.uk/groups/green-impact/articles/ucl-and-kcl-learning-from-each-other-s-sustainable-laboratories" TargetMode="External"/><Relationship Id="rId3" Type="http://schemas.openxmlformats.org/officeDocument/2006/relationships/hyperlink" Target="https://nepis.epa.gov/Exe/ZyPDF.cgi/100049DH.PDF?Dockey=100049DH.PDF" TargetMode="External"/><Relationship Id="rId21" Type="http://schemas.openxmlformats.org/officeDocument/2006/relationships/hyperlink" Target="https://www.ncbi.nlm.nih.gov/pmc/articles/PMC4967956/" TargetMode="External"/><Relationship Id="rId34" Type="http://schemas.openxmlformats.org/officeDocument/2006/relationships/hyperlink" Target="https://labsafety.jhu.edu/wp-content/uploads/2015/06/Fume-hoods-are-not-storage-cabinets.pdf" TargetMode="External"/><Relationship Id="rId42" Type="http://schemas.openxmlformats.org/officeDocument/2006/relationships/hyperlink" Target="http://www.bristol.ac.uk/green/get-involved/green-impact/lab-accreditation/" TargetMode="External"/><Relationship Id="rId7" Type="http://schemas.openxmlformats.org/officeDocument/2006/relationships/hyperlink" Target="http://sites.tufts.edu/tuftsgetsgreen/2017/07/28/wear-it-out-send-it-back-vendor-take-back-programs-for-labs/" TargetMode="External"/><Relationship Id="rId12" Type="http://schemas.openxmlformats.org/officeDocument/2006/relationships/hyperlink" Target="https://equipment.jiscinvolve.org/wp/2017/02/09/what-is-driving-increased-equipment-sharing/" TargetMode="External"/><Relationship Id="rId17" Type="http://schemas.openxmlformats.org/officeDocument/2006/relationships/hyperlink" Target="https://www.training.nih.gov/assets/Lab_Notebook_508_(new).pdf" TargetMode="External"/><Relationship Id="rId25" Type="http://schemas.openxmlformats.org/officeDocument/2006/relationships/hyperlink" Target="https://www.ncsc.gov.uk/guidance/backing-your-data" TargetMode="External"/><Relationship Id="rId33" Type="http://schemas.openxmlformats.org/officeDocument/2006/relationships/hyperlink" Target="https://green.harvard.edu/programs/green-labs/shut-sash-program" TargetMode="External"/><Relationship Id="rId38" Type="http://schemas.openxmlformats.org/officeDocument/2006/relationships/hyperlink" Target="https://sustainability.ncsu.edu/blog/changeyourstate/save-water-in-labs/" TargetMode="External"/><Relationship Id="rId2" Type="http://schemas.openxmlformats.org/officeDocument/2006/relationships/hyperlink" Target="https://www.ed.ac.uk/files/atoms/files/lab_case_study_-_freezers_best_practice.pdf" TargetMode="External"/><Relationship Id="rId16" Type="http://schemas.openxmlformats.org/officeDocument/2006/relationships/hyperlink" Target="https://www.ed.ac.uk/easter-bush-campus/where-people-thrive/campus-development/sustainablity/long-term-cold-storage-study" TargetMode="External"/><Relationship Id="rId20" Type="http://schemas.openxmlformats.org/officeDocument/2006/relationships/hyperlink" Target="https://www.nature.com/articles/d41586-017-07325-2" TargetMode="External"/><Relationship Id="rId29" Type="http://schemas.openxmlformats.org/officeDocument/2006/relationships/hyperlink" Target="http://ehs.mit.edu/greenchem/" TargetMode="External"/><Relationship Id="rId41" Type="http://schemas.openxmlformats.org/officeDocument/2006/relationships/hyperlink" Target="https://www.kcl.ac.uk/aboutkings/strategy/sustainability/get-involved/staff/sustainability-champions/lab-champions/case-studies/sustainable-practice-in-pharmaceutical-teaching-labs" TargetMode="External"/><Relationship Id="rId1" Type="http://schemas.openxmlformats.org/officeDocument/2006/relationships/hyperlink" Target="https://www.nature.com/articles/528479c" TargetMode="External"/><Relationship Id="rId6" Type="http://schemas.openxmlformats.org/officeDocument/2006/relationships/hyperlink" Target="https://www.ncbi.nlm.nih.gov/books/NBK55885/" TargetMode="External"/><Relationship Id="rId11" Type="http://schemas.openxmlformats.org/officeDocument/2006/relationships/hyperlink" Target="http://www.efficiencyexchange.ac.uk/5941/raising-the-return-the-benefits-and-opportunities-from-equipment-sharing/" TargetMode="External"/><Relationship Id="rId24" Type="http://schemas.openxmlformats.org/officeDocument/2006/relationships/hyperlink" Target="https://www.nature.com/scitable/blog/bioscience-elearning/to_lab_book_or_not" TargetMode="External"/><Relationship Id="rId32" Type="http://schemas.openxmlformats.org/officeDocument/2006/relationships/hyperlink" Target="https://nerc.ukri.org/about/policy/safety/procedures/guidance-fume-cupboards/" TargetMode="External"/><Relationship Id="rId37" Type="http://schemas.openxmlformats.org/officeDocument/2006/relationships/hyperlink" Target="https://www.technologynetworks.com/immunology/lists/4-types-of-laboratory-water-made-simple-293547" TargetMode="External"/><Relationship Id="rId40" Type="http://schemas.openxmlformats.org/officeDocument/2006/relationships/hyperlink" Target="https://www.youtube.com/watch?time_continue=79&amp;v=uEwq3Wi9DQc" TargetMode="External"/><Relationship Id="rId5" Type="http://schemas.openxmlformats.org/officeDocument/2006/relationships/hyperlink" Target="https://pdfs.semanticscholar.org/0008/529832c31a277fb85201448b1739d31e1b65.pdf" TargetMode="External"/><Relationship Id="rId15" Type="http://schemas.openxmlformats.org/officeDocument/2006/relationships/hyperlink" Target="https://www.colorado.edu/ecenter/greenlabs/lab-energy-efforts/freezers/70-0c-efforts" TargetMode="External"/><Relationship Id="rId23" Type="http://schemas.openxmlformats.org/officeDocument/2006/relationships/hyperlink" Target="https://ehs.princeton.edu/book/export/html/380" TargetMode="External"/><Relationship Id="rId28" Type="http://schemas.openxmlformats.org/officeDocument/2006/relationships/hyperlink" Target="https://research.weill.cornell.edu/sites/default/files/6_building_management_systems_emergency_power_3-14-16_mm.pdf" TargetMode="External"/><Relationship Id="rId36" Type="http://schemas.openxmlformats.org/officeDocument/2006/relationships/hyperlink" Target="https://www.youtube.com/watch?v=6LNmKhQhgEw" TargetMode="External"/><Relationship Id="rId10" Type="http://schemas.openxmlformats.org/officeDocument/2006/relationships/hyperlink" Target="https://www.ed.ac.uk/files/atoms/files/efficient-ult-freezer-storage.pdf" TargetMode="External"/><Relationship Id="rId19" Type="http://schemas.openxmlformats.org/officeDocument/2006/relationships/hyperlink" Target="https://www.ncbi.nlm.nih.gov/pmc/articles/PMC5088693/" TargetMode="External"/><Relationship Id="rId31" Type="http://schemas.openxmlformats.org/officeDocument/2006/relationships/hyperlink" Target="https://nexus.od.nih.gov/all/2015/09/10/core-facts-about-core-facilities/" TargetMode="External"/><Relationship Id="rId4" Type="http://schemas.openxmlformats.org/officeDocument/2006/relationships/hyperlink" Target="https://www.labmanager.com/business-management/2016/03/a-greater-greener-commitment#.W7bEhvbas2w" TargetMode="External"/><Relationship Id="rId9" Type="http://schemas.openxmlformats.org/officeDocument/2006/relationships/hyperlink" Target="https://www.kcl.ac.uk/governancezone/Estates/Cold-Storage-Management-SOP.aspx" TargetMode="External"/><Relationship Id="rId14" Type="http://schemas.openxmlformats.org/officeDocument/2006/relationships/hyperlink" Target="https://www.ncbi.nlm.nih.gov/pmc/articles/PMC3824861/" TargetMode="External"/><Relationship Id="rId22" Type="http://schemas.openxmlformats.org/officeDocument/2006/relationships/hyperlink" Target="https://www.osti.gov/servlets/purl/922847-edAusN/" TargetMode="External"/><Relationship Id="rId27" Type="http://schemas.openxmlformats.org/officeDocument/2006/relationships/hyperlink" Target="http://www.labmanager.com/laboratory-technology/2013/09/planned-maintenance-optimization-taking-the-guesswork-out-of-lab-equipment-failure#.WvmAp5fas2w" TargetMode="External"/><Relationship Id="rId30" Type="http://schemas.openxmlformats.org/officeDocument/2006/relationships/hyperlink" Target="https://www.acs.org/content/acs/en/greenchemistry/what-is-green-chemistry/principles/12-principles-of-green-chemistry.html" TargetMode="External"/><Relationship Id="rId35" Type="http://schemas.openxmlformats.org/officeDocument/2006/relationships/hyperlink" Target="http://www.hse.gov.uk/pharmaceuticals/goodpractice/fumecupboards.htm"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s://www.colorado.edu/ecenter/sites/default/files/attached-files/ucr_ult_tests_report_-_2016_final_df1.pdf" TargetMode="External"/><Relationship Id="rId13" Type="http://schemas.openxmlformats.org/officeDocument/2006/relationships/hyperlink" Target="https://www.labnews.co.uk/features/problem-shared-09-03-2016/" TargetMode="External"/><Relationship Id="rId18" Type="http://schemas.openxmlformats.org/officeDocument/2006/relationships/hyperlink" Target="https://www.labnews.co.uk/features/taking-a-systematic-approach-to-laboratory-labelling-14-04-2011/" TargetMode="External"/><Relationship Id="rId26" Type="http://schemas.openxmlformats.org/officeDocument/2006/relationships/hyperlink" Target="https://www.york.ac.uk/news-and-events/news/2019/research/one-planet-week-waste-plastic-from-labs/" TargetMode="External"/><Relationship Id="rId3" Type="http://schemas.openxmlformats.org/officeDocument/2006/relationships/hyperlink" Target="http://www.sciencemag.org/features/2016/04/adding-efficiency-general-lab-equipment" TargetMode="External"/><Relationship Id="rId21" Type="http://schemas.openxmlformats.org/officeDocument/2006/relationships/hyperlink" Target="https://www.iso.org/standard/29727.html" TargetMode="External"/><Relationship Id="rId34" Type="http://schemas.openxmlformats.org/officeDocument/2006/relationships/hyperlink" Target="https://www.energystar.gov/products/low_carbon_it_campaign/power_management_computer" TargetMode="External"/><Relationship Id="rId7" Type="http://schemas.openxmlformats.org/officeDocument/2006/relationships/hyperlink" Target="https://www.ed.ac.uk/files/atoms/files/lab_case_study_-_lab_equipment_best_practice.pdf" TargetMode="External"/><Relationship Id="rId12" Type="http://schemas.openxmlformats.org/officeDocument/2006/relationships/hyperlink" Target="https://academic.oup.com/cid/article/64/4/501/2525939" TargetMode="External"/><Relationship Id="rId17" Type="http://schemas.openxmlformats.org/officeDocument/2006/relationships/hyperlink" Target="http://www.labmanager.com/laboratory-technology/2010/11/five-common-mistakes-in-lab-labeling#.Wt3gbJfas2w" TargetMode="External"/><Relationship Id="rId25" Type="http://schemas.openxmlformats.org/officeDocument/2006/relationships/hyperlink" Target="https://blog.addgene.org/bringing-sustainable-practices-to-the-lab-recycling" TargetMode="External"/><Relationship Id="rId33" Type="http://schemas.openxmlformats.org/officeDocument/2006/relationships/hyperlink" Target="https://green.harvard.edu/tools-resources/green-tip/reduce-monitor-brightness-reduce-energy" TargetMode="External"/><Relationship Id="rId2" Type="http://schemas.openxmlformats.org/officeDocument/2006/relationships/hyperlink" Target="https://www.ucl.ac.uk/greenucl/resources/labs/resources-and-materials" TargetMode="External"/><Relationship Id="rId16" Type="http://schemas.openxmlformats.org/officeDocument/2006/relationships/hyperlink" Target="https://www.drs.illinois.edu/SafetyLibrary/LabelingChemicalsInLaboratories" TargetMode="External"/><Relationship Id="rId20" Type="http://schemas.openxmlformats.org/officeDocument/2006/relationships/hyperlink" Target="https://ocw.mit.edu/courses/biological-engineering/20-109-laboratory-fundamentals-in-biological-engineering-fall-2007/assignments/sci_writing_guid.pdf" TargetMode="External"/><Relationship Id="rId29" Type="http://schemas.openxmlformats.org/officeDocument/2006/relationships/hyperlink" Target="http://qualitysafety.bmj.com/content/13/5/330.long" TargetMode="External"/><Relationship Id="rId1" Type="http://schemas.openxmlformats.org/officeDocument/2006/relationships/hyperlink" Target="https://www.kcl.ac.uk/aboutkings/strategy/sustainability/get-involved/staff/sustainability-champions/lab-champions/case-studies/Recycling-Laboratory-Plastics.aspx" TargetMode="External"/><Relationship Id="rId6" Type="http://schemas.openxmlformats.org/officeDocument/2006/relationships/hyperlink" Target="https://www.sciencedirect.com/science/article/pii/S0956053X16305414" TargetMode="External"/><Relationship Id="rId11" Type="http://schemas.openxmlformats.org/officeDocument/2006/relationships/hyperlink" Target="https://www.gov.uk/government/publications/reporting-of-defects-and-failures-and-disseminating-estates-and-facilities-alert" TargetMode="External"/><Relationship Id="rId24" Type="http://schemas.openxmlformats.org/officeDocument/2006/relationships/hyperlink" Target="https://www.pmi.org/learning/library/role-induction-training-team-effectiveness-5511" TargetMode="External"/><Relationship Id="rId32" Type="http://schemas.openxmlformats.org/officeDocument/2006/relationships/hyperlink" Target="https://www.plantsci.cam.ac.uk/intranet/support/energy/green-reps-materials/grn-documents/running-an-ultra-low-temperature-freezer-store-smart" TargetMode="External"/><Relationship Id="rId37" Type="http://schemas.openxmlformats.org/officeDocument/2006/relationships/hyperlink" Target="https://www.ucl.ac.uk/greenucl/sites/greenucl/files/sustainable_lab_equipment_guide_-_metering_purchasing_operations.pdf" TargetMode="External"/><Relationship Id="rId5" Type="http://schemas.openxmlformats.org/officeDocument/2006/relationships/hyperlink" Target="https://www.kcl.ac.uk/governancezone/Assets/Estates/Cold%20Storage%20Management,%20Standard%20Operating%20Procedures.pdf" TargetMode="External"/><Relationship Id="rId15" Type="http://schemas.openxmlformats.org/officeDocument/2006/relationships/hyperlink" Target="http://www.labmanager.com/business-management/2014/04/managing-your-chemical-inventory#.Wt3jgJfas2w" TargetMode="External"/><Relationship Id="rId23" Type="http://schemas.openxmlformats.org/officeDocument/2006/relationships/hyperlink" Target="https://www.ucl.ac.uk/drupal/site_greenucl/sites/greenucl/files/4722a16b.pdf" TargetMode="External"/><Relationship Id="rId28" Type="http://schemas.openxmlformats.org/officeDocument/2006/relationships/hyperlink" Target="https://www.nature.com/articles/d41586-018-01601-5" TargetMode="External"/><Relationship Id="rId36" Type="http://schemas.openxmlformats.org/officeDocument/2006/relationships/hyperlink" Target="https://sustainability.ucdavis.edu/action/save_water/index.html" TargetMode="External"/><Relationship Id="rId10" Type="http://schemas.openxmlformats.org/officeDocument/2006/relationships/hyperlink" Target="https://www.sciencedirect.com/science/article/pii/S0360544204004906" TargetMode="External"/><Relationship Id="rId19" Type="http://schemas.openxmlformats.org/officeDocument/2006/relationships/hyperlink" Target="https://onlinelibrary.wiley.com/doi/pdf/10.1111/acem.12932" TargetMode="External"/><Relationship Id="rId31" Type="http://schemas.openxmlformats.org/officeDocument/2006/relationships/hyperlink" Target="https://onlinelibrary.wiley.com/doi/abs/10.1111/jar.12076" TargetMode="External"/><Relationship Id="rId4" Type="http://schemas.openxmlformats.org/officeDocument/2006/relationships/hyperlink" Target="https://www.colorado.edu/ecenter/sites/default/files/attached-files/ult_freezer_basic_maintenance_checklist_with_colors_12162015.pdf" TargetMode="External"/><Relationship Id="rId9" Type="http://schemas.openxmlformats.org/officeDocument/2006/relationships/hyperlink" Target="https://www1.eere.energy.gov/femp/pdfs/sash_stickers_cs.pdf" TargetMode="External"/><Relationship Id="rId14" Type="http://schemas.openxmlformats.org/officeDocument/2006/relationships/hyperlink" Target="https://www.colorado.edu/today/2018/04/12/numbers-cu-green-labs-case-study-shows-shared-lab-saves-big" TargetMode="External"/><Relationship Id="rId22" Type="http://schemas.openxmlformats.org/officeDocument/2006/relationships/hyperlink" Target="https://www.ncbi.nlm.nih.gov/pubmed/20629910" TargetMode="External"/><Relationship Id="rId27" Type="http://schemas.openxmlformats.org/officeDocument/2006/relationships/hyperlink" Target="https://physicsworld.com/a/leading-by-example-going-green-in-the-lab/" TargetMode="External"/><Relationship Id="rId30" Type="http://schemas.openxmlformats.org/officeDocument/2006/relationships/hyperlink" Target="http://www.sciencemag.org/careers/2019/01/how-crocheting-bumble-bees-helped-my-department-craft-social-ties" TargetMode="External"/><Relationship Id="rId35" Type="http://schemas.openxmlformats.org/officeDocument/2006/relationships/hyperlink" Target="https://www.orp.pitt.edu/checklist-investigators-leaving-university" TargetMode="External"/></Relationships>
</file>

<file path=xl/drawings/_rels/drawing3.xml.rels><?xml version="1.0" encoding="UTF-8" standalone="yes"?>
<Relationships xmlns="http://schemas.openxmlformats.org/package/2006/relationships"><Relationship Id="rId8" Type="http://schemas.openxmlformats.org/officeDocument/2006/relationships/hyperlink" Target="https://www.osapublishing.org/ol/abstract.cfm?uri=ol-41-18-4186" TargetMode="External"/><Relationship Id="rId13" Type="http://schemas.openxmlformats.org/officeDocument/2006/relationships/hyperlink" Target="https://www.nrel.gov/docs/fy11osti/48950.pdf" TargetMode="External"/><Relationship Id="rId18" Type="http://schemas.openxmlformats.org/officeDocument/2006/relationships/hyperlink" Target="https://www.biobankinguk.org/" TargetMode="External"/><Relationship Id="rId26" Type="http://schemas.openxmlformats.org/officeDocument/2006/relationships/hyperlink" Target="https://www.google.com/url?sa=t&amp;rct=j&amp;q=&amp;esrc=s&amp;source=web&amp;cd=1&amp;ved=2ahUKEwjR1tGUwfjdAhUr54MKHbywC5MQFjAAegQICRAC&amp;url=https://canvas.salfordcc.ac.uk/files/211585/download?download_frd%3D1%26verifier%3DmFNKLPSuZcARnk5Oaa5zCDBrF3GfR3esvLSCAzQ9&amp;usg=AOvVaw2-FcSJRK6hElAuKCFZ2wf2" TargetMode="External"/><Relationship Id="rId3" Type="http://schemas.openxmlformats.org/officeDocument/2006/relationships/hyperlink" Target="https://nc3rs.org.uk/events/laboratory-animal-science-las-virtual-conference" TargetMode="External"/><Relationship Id="rId21" Type="http://schemas.openxmlformats.org/officeDocument/2006/relationships/hyperlink" Target="http://www.bbmri-eric.eu/" TargetMode="External"/><Relationship Id="rId34" Type="http://schemas.openxmlformats.org/officeDocument/2006/relationships/hyperlink" Target="https://www.uea.ac.uk/about/sustainability/blog/-/asset_publisher/ySKO7wbGdMr2/content/teaching-labs-at-uea-on-the-road-to-sustainability-ii-" TargetMode="External"/><Relationship Id="rId7" Type="http://schemas.openxmlformats.org/officeDocument/2006/relationships/hyperlink" Target="https://www.environment.admin.cam.ac.uk/leds-in-plant-growth" TargetMode="External"/><Relationship Id="rId12" Type="http://schemas.openxmlformats.org/officeDocument/2006/relationships/hyperlink" Target="https://www.ncl.ac.uk/sustainable-campus/waste/reuse/" TargetMode="External"/><Relationship Id="rId17" Type="http://schemas.openxmlformats.org/officeDocument/2006/relationships/hyperlink" Target="https://simpleprogrammer.com/5-tips-code-quality/" TargetMode="External"/><Relationship Id="rId25" Type="http://schemas.openxmlformats.org/officeDocument/2006/relationships/hyperlink" Target="https://www.kcl.ac.uk/aboutkings/strategy/sustainability/get-involved/staff/sustainability-champions/lab-champions/case-studies/Fume-Cupboard-Flow-%E2%80%93-Saving-Energy-in-Laboratories.aspx" TargetMode="External"/><Relationship Id="rId33" Type="http://schemas.openxmlformats.org/officeDocument/2006/relationships/hyperlink" Target="https://www.healtheuropa.eu/sustainability-in-biobanking/88452/" TargetMode="External"/><Relationship Id="rId2" Type="http://schemas.openxmlformats.org/officeDocument/2006/relationships/hyperlink" Target="https://sustainability.uq.edu.au/files/3149/ps_labwaste.pdf" TargetMode="External"/><Relationship Id="rId16" Type="http://schemas.openxmlformats.org/officeDocument/2006/relationships/hyperlink" Target="https://www.ijcaonline.org/research/volume125/number15/gotarane-2015-ijca-906029.pdf" TargetMode="External"/><Relationship Id="rId20" Type="http://schemas.openxmlformats.org/officeDocument/2006/relationships/hyperlink" Target="https://ximbio.com/" TargetMode="External"/><Relationship Id="rId29" Type="http://schemas.openxmlformats.org/officeDocument/2006/relationships/hyperlink" Target="https://www.sciencedirect.com/science/article/abs/pii/S1871553215000031" TargetMode="External"/><Relationship Id="rId1" Type="http://schemas.openxmlformats.org/officeDocument/2006/relationships/hyperlink" Target="https://www.acs.org/content/dam/acsorg/about/governance/committees/chemicalsafety/publications/less-is-better.pdf" TargetMode="External"/><Relationship Id="rId6" Type="http://schemas.openxmlformats.org/officeDocument/2006/relationships/hyperlink" Target="https://www.genengnews.com/bioperspectives/managing-laboratory-consumables/5297" TargetMode="External"/><Relationship Id="rId11" Type="http://schemas.openxmlformats.org/officeDocument/2006/relationships/hyperlink" Target="https://www.ncbi.nlm.nih.gov/pmc/articles/PMC3970759/" TargetMode="External"/><Relationship Id="rId24" Type="http://schemas.openxmlformats.org/officeDocument/2006/relationships/hyperlink" Target="http://journals.sagepub.com/doi/full/10.1016/j.jala.2007.08.002" TargetMode="External"/><Relationship Id="rId32" Type="http://schemas.openxmlformats.org/officeDocument/2006/relationships/hyperlink" Target="https://www.epa.gov/eg" TargetMode="External"/><Relationship Id="rId5" Type="http://schemas.openxmlformats.org/officeDocument/2006/relationships/hyperlink" Target="http://www.labmanager.com/business-management/2017/06/how-consumables-manufacturers-can-help-make-labs-greener#.WvrUWJfas2w" TargetMode="External"/><Relationship Id="rId15" Type="http://schemas.openxmlformats.org/officeDocument/2006/relationships/hyperlink" Target="https://www.kcl.ac.uk/aboutkings/strategy/sustainability/get-involved/staff/sustainability-champions/lab-champions/case-studies/Waterless-Condensers-%E2%80%93-Saving-Water-and-Reducing-Risk-in-Laboratories.aspx" TargetMode="External"/><Relationship Id="rId23" Type="http://schemas.openxmlformats.org/officeDocument/2006/relationships/hyperlink" Target="http://www.wales.nhs.uk/nwis/page/90102" TargetMode="External"/><Relationship Id="rId28" Type="http://schemas.openxmlformats.org/officeDocument/2006/relationships/hyperlink" Target="https://www.ors.od.nih.gov/sr/dohs/safety/laboratory/BioSafety/Pages/decontamination.aspx" TargetMode="External"/><Relationship Id="rId36" Type="http://schemas.openxmlformats.org/officeDocument/2006/relationships/hyperlink" Target="https://cft.vanderbilt.edu/guides-sub-pages/teaching-sustainability/#tips" TargetMode="External"/><Relationship Id="rId10" Type="http://schemas.openxmlformats.org/officeDocument/2006/relationships/hyperlink" Target="https://www.labnews.co.uk/features/the-equipment-recycling-revolution-01-06-2011/" TargetMode="External"/><Relationship Id="rId19" Type="http://schemas.openxmlformats.org/officeDocument/2006/relationships/hyperlink" Target="https://www.elixir-europe.org/" TargetMode="External"/><Relationship Id="rId31" Type="http://schemas.openxmlformats.org/officeDocument/2006/relationships/hyperlink" Target="https://lifesciences.exeter.ac.uk/media/universityofexeter/collegeoflifeandenvironmentalscience/documents/healthandsafety/CLES_discharge_to_drain_harmful_sustances_policy.pdf" TargetMode="External"/><Relationship Id="rId4" Type="http://schemas.openxmlformats.org/officeDocument/2006/relationships/hyperlink" Target="http://www.pl-enthusiast.net/2016/06/08/carbon-footprint-conference-travel/" TargetMode="External"/><Relationship Id="rId9" Type="http://schemas.openxmlformats.org/officeDocument/2006/relationships/hyperlink" Target="https://www.the-scientist.com/?articles.view/articleNo/16282/title/The-Nine-Lives-of-Lab-Equipment/" TargetMode="External"/><Relationship Id="rId14" Type="http://schemas.openxmlformats.org/officeDocument/2006/relationships/hyperlink" Target="http://documents.manchester.ac.uk/display.aspx?DocID=33448%20" TargetMode="External"/><Relationship Id="rId22" Type="http://schemas.openxmlformats.org/officeDocument/2006/relationships/hyperlink" Target="https://link.springer.com/article/10.1007/s007690050324" TargetMode="External"/><Relationship Id="rId27" Type="http://schemas.openxmlformats.org/officeDocument/2006/relationships/hyperlink" Target="https://biobankinguk.org/environmental-sustainability-in-biobanking/" TargetMode="External"/><Relationship Id="rId30" Type="http://schemas.openxmlformats.org/officeDocument/2006/relationships/hyperlink" Target="https://www.environment.admin.cam.ac.uk/guidance/emissions-drains" TargetMode="External"/><Relationship Id="rId35" Type="http://schemas.openxmlformats.org/officeDocument/2006/relationships/hyperlink" Target="http://ehs.mit.edu/greenchem/"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18143</xdr:colOff>
      <xdr:row>4</xdr:row>
      <xdr:rowOff>9525</xdr:rowOff>
    </xdr:from>
    <xdr:ext cx="3381375" cy="304800"/>
    <xdr:sp macro="" textlink="">
      <xdr:nvSpPr>
        <xdr:cNvPr id="41" name="Shape 41">
          <a:hlinkClick xmlns:r="http://schemas.openxmlformats.org/officeDocument/2006/relationships" r:id="rId1"/>
          <a:extLst>
            <a:ext uri="{FF2B5EF4-FFF2-40B4-BE49-F238E27FC236}">
              <a16:creationId xmlns:a16="http://schemas.microsoft.com/office/drawing/2014/main" id="{00000000-0008-0000-0400-000029000000}"/>
            </a:ext>
          </a:extLst>
        </xdr:cNvPr>
        <xdr:cNvSpPr txBox="1"/>
      </xdr:nvSpPr>
      <xdr:spPr>
        <a:xfrm>
          <a:off x="8645072" y="1333954"/>
          <a:ext cx="3381375" cy="304800"/>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Nature article on lab reducing lab plastics</a:t>
          </a:r>
          <a:endParaRPr sz="1100"/>
        </a:p>
      </xdr:txBody>
    </xdr:sp>
    <xdr:clientData fLocksWithSheet="0"/>
  </xdr:oneCellAnchor>
  <xdr:oneCellAnchor>
    <xdr:from>
      <xdr:col>6</xdr:col>
      <xdr:colOff>27215</xdr:colOff>
      <xdr:row>8</xdr:row>
      <xdr:rowOff>28575</xdr:rowOff>
    </xdr:from>
    <xdr:ext cx="3371850" cy="219075"/>
    <xdr:sp macro="" textlink="">
      <xdr:nvSpPr>
        <xdr:cNvPr id="42" name="Shape 42">
          <a:hlinkClick xmlns:r="http://schemas.openxmlformats.org/officeDocument/2006/relationships" r:id="rId2"/>
          <a:extLst>
            <a:ext uri="{FF2B5EF4-FFF2-40B4-BE49-F238E27FC236}">
              <a16:creationId xmlns:a16="http://schemas.microsoft.com/office/drawing/2014/main" id="{00000000-0008-0000-0400-00002A000000}"/>
            </a:ext>
          </a:extLst>
        </xdr:cNvPr>
        <xdr:cNvSpPr txBox="1"/>
      </xdr:nvSpPr>
      <xdr:spPr>
        <a:xfrm>
          <a:off x="8654144" y="4310289"/>
          <a:ext cx="3371850" cy="21907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UoEdinburgh freezer good practice guide</a:t>
          </a:r>
          <a:endParaRPr sz="1400"/>
        </a:p>
      </xdr:txBody>
    </xdr:sp>
    <xdr:clientData fLocksWithSheet="0"/>
  </xdr:oneCellAnchor>
  <xdr:oneCellAnchor>
    <xdr:from>
      <xdr:col>6</xdr:col>
      <xdr:colOff>19050</xdr:colOff>
      <xdr:row>5</xdr:row>
      <xdr:rowOff>19050</xdr:rowOff>
    </xdr:from>
    <xdr:ext cx="3343275" cy="200025"/>
    <xdr:sp macro="" textlink="">
      <xdr:nvSpPr>
        <xdr:cNvPr id="43" name="Shape 43">
          <a:hlinkClick xmlns:r="http://schemas.openxmlformats.org/officeDocument/2006/relationships" r:id="rId3"/>
          <a:extLst>
            <a:ext uri="{FF2B5EF4-FFF2-40B4-BE49-F238E27FC236}">
              <a16:creationId xmlns:a16="http://schemas.microsoft.com/office/drawing/2014/main" id="{00000000-0008-0000-0400-00002B000000}"/>
            </a:ext>
          </a:extLst>
        </xdr:cNvPr>
        <xdr:cNvSpPr txBox="1"/>
      </xdr:nvSpPr>
      <xdr:spPr>
        <a:xfrm>
          <a:off x="3674796" y="3680132"/>
          <a:ext cx="3342409" cy="199736"/>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EPA guidance on small lab environmental practices</a:t>
          </a:r>
          <a:endParaRPr sz="1100"/>
        </a:p>
      </xdr:txBody>
    </xdr:sp>
    <xdr:clientData fLocksWithSheet="0"/>
  </xdr:oneCellAnchor>
  <xdr:oneCellAnchor>
    <xdr:from>
      <xdr:col>6</xdr:col>
      <xdr:colOff>33338</xdr:colOff>
      <xdr:row>4</xdr:row>
      <xdr:rowOff>342900</xdr:rowOff>
    </xdr:from>
    <xdr:ext cx="3362325" cy="352425"/>
    <xdr:sp macro="" textlink="">
      <xdr:nvSpPr>
        <xdr:cNvPr id="44" name="Shape 44">
          <a:hlinkClick xmlns:r="http://schemas.openxmlformats.org/officeDocument/2006/relationships" r:id="rId4"/>
          <a:extLst>
            <a:ext uri="{FF2B5EF4-FFF2-40B4-BE49-F238E27FC236}">
              <a16:creationId xmlns:a16="http://schemas.microsoft.com/office/drawing/2014/main" id="{00000000-0008-0000-0400-00002C000000}"/>
            </a:ext>
          </a:extLst>
        </xdr:cNvPr>
        <xdr:cNvSpPr txBox="1"/>
      </xdr:nvSpPr>
      <xdr:spPr>
        <a:xfrm>
          <a:off x="8693151" y="1668463"/>
          <a:ext cx="3362325" cy="35242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Article on single-use plastics in labs</a:t>
          </a:r>
          <a:endParaRPr sz="1100"/>
        </a:p>
      </xdr:txBody>
    </xdr:sp>
    <xdr:clientData fLocksWithSheet="0"/>
  </xdr:oneCellAnchor>
  <xdr:oneCellAnchor>
    <xdr:from>
      <xdr:col>6</xdr:col>
      <xdr:colOff>27214</xdr:colOff>
      <xdr:row>5</xdr:row>
      <xdr:rowOff>228147</xdr:rowOff>
    </xdr:from>
    <xdr:ext cx="3362325" cy="238125"/>
    <xdr:sp macro="" textlink="">
      <xdr:nvSpPr>
        <xdr:cNvPr id="45" name="Shape 45">
          <a:hlinkClick xmlns:r="http://schemas.openxmlformats.org/officeDocument/2006/relationships" r:id="rId5"/>
          <a:extLst>
            <a:ext uri="{FF2B5EF4-FFF2-40B4-BE49-F238E27FC236}">
              <a16:creationId xmlns:a16="http://schemas.microsoft.com/office/drawing/2014/main" id="{00000000-0008-0000-0400-00002D000000}"/>
            </a:ext>
          </a:extLst>
        </xdr:cNvPr>
        <xdr:cNvSpPr txBox="1"/>
      </xdr:nvSpPr>
      <xdr:spPr>
        <a:xfrm>
          <a:off x="8654143" y="2260147"/>
          <a:ext cx="3362325" cy="23812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050"/>
            <a:buFont typeface="Calibri"/>
            <a:buNone/>
          </a:pPr>
          <a:r>
            <a:rPr lang="en-US" sz="1050">
              <a:solidFill>
                <a:schemeClr val="dk1"/>
              </a:solidFill>
              <a:latin typeface="Calibri"/>
              <a:ea typeface="Calibri"/>
              <a:cs typeface="Calibri"/>
              <a:sym typeface="Calibri"/>
            </a:rPr>
            <a:t>Paper on impact of biomedical waste on city environment</a:t>
          </a:r>
          <a:endParaRPr sz="1050"/>
        </a:p>
      </xdr:txBody>
    </xdr:sp>
    <xdr:clientData fLocksWithSheet="0"/>
  </xdr:oneCellAnchor>
  <xdr:oneCellAnchor>
    <xdr:from>
      <xdr:col>6</xdr:col>
      <xdr:colOff>18143</xdr:colOff>
      <xdr:row>5</xdr:row>
      <xdr:rowOff>483961</xdr:rowOff>
    </xdr:from>
    <xdr:ext cx="3381375" cy="190500"/>
    <xdr:sp macro="" textlink="">
      <xdr:nvSpPr>
        <xdr:cNvPr id="46" name="Shape 46">
          <a:hlinkClick xmlns:r="http://schemas.openxmlformats.org/officeDocument/2006/relationships" r:id="rId6"/>
          <a:extLst>
            <a:ext uri="{FF2B5EF4-FFF2-40B4-BE49-F238E27FC236}">
              <a16:creationId xmlns:a16="http://schemas.microsoft.com/office/drawing/2014/main" id="{00000000-0008-0000-0400-00002E000000}"/>
            </a:ext>
          </a:extLst>
        </xdr:cNvPr>
        <xdr:cNvSpPr txBox="1"/>
      </xdr:nvSpPr>
      <xdr:spPr>
        <a:xfrm>
          <a:off x="8645072" y="2515961"/>
          <a:ext cx="3381375" cy="190500"/>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Waste management guidance paper</a:t>
          </a:r>
          <a:endParaRPr sz="1400"/>
        </a:p>
      </xdr:txBody>
    </xdr:sp>
    <xdr:clientData fLocksWithSheet="0"/>
  </xdr:oneCellAnchor>
  <xdr:oneCellAnchor>
    <xdr:from>
      <xdr:col>6</xdr:col>
      <xdr:colOff>18597</xdr:colOff>
      <xdr:row>7</xdr:row>
      <xdr:rowOff>54428</xdr:rowOff>
    </xdr:from>
    <xdr:ext cx="3343275" cy="381000"/>
    <xdr:sp macro="" textlink="">
      <xdr:nvSpPr>
        <xdr:cNvPr id="47" name="Shape 47">
          <a:hlinkClick xmlns:r="http://schemas.openxmlformats.org/officeDocument/2006/relationships" r:id="rId7"/>
          <a:extLst>
            <a:ext uri="{FF2B5EF4-FFF2-40B4-BE49-F238E27FC236}">
              <a16:creationId xmlns:a16="http://schemas.microsoft.com/office/drawing/2014/main" id="{00000000-0008-0000-0400-00002F000000}"/>
            </a:ext>
          </a:extLst>
        </xdr:cNvPr>
        <xdr:cNvSpPr txBox="1"/>
      </xdr:nvSpPr>
      <xdr:spPr>
        <a:xfrm>
          <a:off x="8645526" y="3501571"/>
          <a:ext cx="3343275" cy="38100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Tufts example on take-back programs</a:t>
          </a:r>
          <a:endParaRPr sz="1100"/>
        </a:p>
      </xdr:txBody>
    </xdr:sp>
    <xdr:clientData fLocksWithSheet="0"/>
  </xdr:oneCellAnchor>
  <xdr:oneCellAnchor>
    <xdr:from>
      <xdr:col>6</xdr:col>
      <xdr:colOff>17463</xdr:colOff>
      <xdr:row>7</xdr:row>
      <xdr:rowOff>414337</xdr:rowOff>
    </xdr:from>
    <xdr:ext cx="3381375" cy="419100"/>
    <xdr:sp macro="" textlink="">
      <xdr:nvSpPr>
        <xdr:cNvPr id="48" name="Shape 48">
          <a:hlinkClick xmlns:r="http://schemas.openxmlformats.org/officeDocument/2006/relationships" r:id="rId8"/>
          <a:extLst>
            <a:ext uri="{FF2B5EF4-FFF2-40B4-BE49-F238E27FC236}">
              <a16:creationId xmlns:a16="http://schemas.microsoft.com/office/drawing/2014/main" id="{00000000-0008-0000-0400-000030000000}"/>
            </a:ext>
          </a:extLst>
        </xdr:cNvPr>
        <xdr:cNvSpPr txBox="1"/>
      </xdr:nvSpPr>
      <xdr:spPr>
        <a:xfrm>
          <a:off x="8677276" y="3859212"/>
          <a:ext cx="3381375" cy="41910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Article on lab take-back schemes</a:t>
          </a:r>
          <a:endParaRPr sz="1100"/>
        </a:p>
      </xdr:txBody>
    </xdr:sp>
    <xdr:clientData fLocksWithSheet="0"/>
  </xdr:oneCellAnchor>
  <xdr:oneCellAnchor>
    <xdr:from>
      <xdr:col>6</xdr:col>
      <xdr:colOff>18143</xdr:colOff>
      <xdr:row>8</xdr:row>
      <xdr:rowOff>301172</xdr:rowOff>
    </xdr:from>
    <xdr:ext cx="3371850" cy="247650"/>
    <xdr:sp macro="" textlink="">
      <xdr:nvSpPr>
        <xdr:cNvPr id="49" name="Shape 49">
          <a:hlinkClick xmlns:r="http://schemas.openxmlformats.org/officeDocument/2006/relationships" r:id="rId9"/>
          <a:extLst>
            <a:ext uri="{FF2B5EF4-FFF2-40B4-BE49-F238E27FC236}">
              <a16:creationId xmlns:a16="http://schemas.microsoft.com/office/drawing/2014/main" id="{00000000-0008-0000-0400-000031000000}"/>
            </a:ext>
          </a:extLst>
        </xdr:cNvPr>
        <xdr:cNvSpPr txBox="1"/>
      </xdr:nvSpPr>
      <xdr:spPr>
        <a:xfrm>
          <a:off x="8645072" y="4582886"/>
          <a:ext cx="3371850" cy="247650"/>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KCL freezer management SOP</a:t>
          </a:r>
          <a:endParaRPr sz="1400"/>
        </a:p>
      </xdr:txBody>
    </xdr:sp>
    <xdr:clientData fLocksWithSheet="0"/>
  </xdr:oneCellAnchor>
  <xdr:oneCellAnchor>
    <xdr:from>
      <xdr:col>6</xdr:col>
      <xdr:colOff>18143</xdr:colOff>
      <xdr:row>8</xdr:row>
      <xdr:rowOff>575128</xdr:rowOff>
    </xdr:from>
    <xdr:ext cx="3371850" cy="238125"/>
    <xdr:sp macro="" textlink="">
      <xdr:nvSpPr>
        <xdr:cNvPr id="50" name="Shape 50">
          <a:hlinkClick xmlns:r="http://schemas.openxmlformats.org/officeDocument/2006/relationships" r:id="rId10"/>
          <a:extLst>
            <a:ext uri="{FF2B5EF4-FFF2-40B4-BE49-F238E27FC236}">
              <a16:creationId xmlns:a16="http://schemas.microsoft.com/office/drawing/2014/main" id="{00000000-0008-0000-0400-000032000000}"/>
            </a:ext>
          </a:extLst>
        </xdr:cNvPr>
        <xdr:cNvSpPr txBox="1"/>
      </xdr:nvSpPr>
      <xdr:spPr>
        <a:xfrm>
          <a:off x="8645072" y="4856842"/>
          <a:ext cx="3371850" cy="23812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UoEdinburgh ULT freezer study </a:t>
          </a:r>
          <a:endParaRPr sz="1400"/>
        </a:p>
      </xdr:txBody>
    </xdr:sp>
    <xdr:clientData fLocksWithSheet="0"/>
  </xdr:oneCellAnchor>
  <xdr:oneCellAnchor>
    <xdr:from>
      <xdr:col>6</xdr:col>
      <xdr:colOff>9525</xdr:colOff>
      <xdr:row>10</xdr:row>
      <xdr:rowOff>428625</xdr:rowOff>
    </xdr:from>
    <xdr:ext cx="3371850" cy="247650"/>
    <xdr:sp macro="" textlink="">
      <xdr:nvSpPr>
        <xdr:cNvPr id="51" name="Shape 51">
          <a:hlinkClick xmlns:r="http://schemas.openxmlformats.org/officeDocument/2006/relationships" r:id="rId11"/>
          <a:extLst>
            <a:ext uri="{FF2B5EF4-FFF2-40B4-BE49-F238E27FC236}">
              <a16:creationId xmlns:a16="http://schemas.microsoft.com/office/drawing/2014/main" id="{00000000-0008-0000-0400-000033000000}"/>
            </a:ext>
          </a:extLst>
        </xdr:cNvPr>
        <xdr:cNvSpPr txBox="1"/>
      </xdr:nvSpPr>
      <xdr:spPr>
        <a:xfrm>
          <a:off x="3660604" y="3660938"/>
          <a:ext cx="3370792" cy="23812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Efficiency exchange article on equipment sharing </a:t>
          </a:r>
          <a:endParaRPr sz="1100"/>
        </a:p>
      </xdr:txBody>
    </xdr:sp>
    <xdr:clientData fLocksWithSheet="0"/>
  </xdr:oneCellAnchor>
  <xdr:oneCellAnchor>
    <xdr:from>
      <xdr:col>6</xdr:col>
      <xdr:colOff>9525</xdr:colOff>
      <xdr:row>10</xdr:row>
      <xdr:rowOff>209550</xdr:rowOff>
    </xdr:from>
    <xdr:ext cx="3381375" cy="238125"/>
    <xdr:sp macro="" textlink="">
      <xdr:nvSpPr>
        <xdr:cNvPr id="52" name="Shape 52">
          <a:hlinkClick xmlns:r="http://schemas.openxmlformats.org/officeDocument/2006/relationships" r:id="rId12"/>
          <a:extLst>
            <a:ext uri="{FF2B5EF4-FFF2-40B4-BE49-F238E27FC236}">
              <a16:creationId xmlns:a16="http://schemas.microsoft.com/office/drawing/2014/main" id="{00000000-0008-0000-0400-000034000000}"/>
            </a:ext>
          </a:extLst>
        </xdr:cNvPr>
        <xdr:cNvSpPr txBox="1"/>
      </xdr:nvSpPr>
      <xdr:spPr>
        <a:xfrm>
          <a:off x="3657958" y="3665700"/>
          <a:ext cx="3376084" cy="228600"/>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Jisc article on equipment sharing</a:t>
          </a:r>
          <a:endParaRPr sz="1100"/>
        </a:p>
      </xdr:txBody>
    </xdr:sp>
    <xdr:clientData fLocksWithSheet="0"/>
  </xdr:oneCellAnchor>
  <xdr:oneCellAnchor>
    <xdr:from>
      <xdr:col>6</xdr:col>
      <xdr:colOff>9072</xdr:colOff>
      <xdr:row>10</xdr:row>
      <xdr:rowOff>9072</xdr:rowOff>
    </xdr:from>
    <xdr:ext cx="3390900" cy="238125"/>
    <xdr:sp macro="" textlink="">
      <xdr:nvSpPr>
        <xdr:cNvPr id="53" name="Shape 53">
          <a:hlinkClick xmlns:r="http://schemas.openxmlformats.org/officeDocument/2006/relationships" r:id="rId13"/>
          <a:extLst>
            <a:ext uri="{FF2B5EF4-FFF2-40B4-BE49-F238E27FC236}">
              <a16:creationId xmlns:a16="http://schemas.microsoft.com/office/drawing/2014/main" id="{00000000-0008-0000-0400-000035000000}"/>
            </a:ext>
          </a:extLst>
        </xdr:cNvPr>
        <xdr:cNvSpPr txBox="1"/>
      </xdr:nvSpPr>
      <xdr:spPr>
        <a:xfrm>
          <a:off x="8636001" y="5878286"/>
          <a:ext cx="3390900" cy="23812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Cambridge global equipment sharing site</a:t>
          </a:r>
          <a:endParaRPr sz="1400"/>
        </a:p>
      </xdr:txBody>
    </xdr:sp>
    <xdr:clientData fLocksWithSheet="0"/>
  </xdr:oneCellAnchor>
  <xdr:oneCellAnchor>
    <xdr:from>
      <xdr:col>6</xdr:col>
      <xdr:colOff>9525</xdr:colOff>
      <xdr:row>11</xdr:row>
      <xdr:rowOff>447675</xdr:rowOff>
    </xdr:from>
    <xdr:ext cx="3352800" cy="257175"/>
    <xdr:sp macro="" textlink="">
      <xdr:nvSpPr>
        <xdr:cNvPr id="54" name="Shape 54">
          <a:hlinkClick xmlns:r="http://schemas.openxmlformats.org/officeDocument/2006/relationships" r:id="rId14"/>
          <a:extLst>
            <a:ext uri="{FF2B5EF4-FFF2-40B4-BE49-F238E27FC236}">
              <a16:creationId xmlns:a16="http://schemas.microsoft.com/office/drawing/2014/main" id="{00000000-0008-0000-0400-000036000000}"/>
            </a:ext>
          </a:extLst>
        </xdr:cNvPr>
        <xdr:cNvSpPr txBox="1"/>
      </xdr:nvSpPr>
      <xdr:spPr>
        <a:xfrm>
          <a:off x="3673833" y="3656175"/>
          <a:ext cx="3344335" cy="247650"/>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Paper on how room temperature affects lab equipment</a:t>
          </a:r>
          <a:endParaRPr sz="1100"/>
        </a:p>
      </xdr:txBody>
    </xdr:sp>
    <xdr:clientData fLocksWithSheet="0"/>
  </xdr:oneCellAnchor>
  <xdr:oneCellAnchor>
    <xdr:from>
      <xdr:col>6</xdr:col>
      <xdr:colOff>9525</xdr:colOff>
      <xdr:row>11</xdr:row>
      <xdr:rowOff>9525</xdr:rowOff>
    </xdr:from>
    <xdr:ext cx="3381375" cy="238125"/>
    <xdr:sp macro="" textlink="">
      <xdr:nvSpPr>
        <xdr:cNvPr id="55" name="Shape 55">
          <a:hlinkClick xmlns:r="http://schemas.openxmlformats.org/officeDocument/2006/relationships" r:id="rId15"/>
          <a:extLst>
            <a:ext uri="{FF2B5EF4-FFF2-40B4-BE49-F238E27FC236}">
              <a16:creationId xmlns:a16="http://schemas.microsoft.com/office/drawing/2014/main" id="{00000000-0008-0000-0400-000037000000}"/>
            </a:ext>
          </a:extLst>
        </xdr:cNvPr>
        <xdr:cNvSpPr txBox="1"/>
      </xdr:nvSpPr>
      <xdr:spPr>
        <a:xfrm>
          <a:off x="3657958" y="3665700"/>
          <a:ext cx="3376084" cy="228600"/>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UoColorado efforts to raise ULT temperatures	</a:t>
          </a:r>
          <a:endParaRPr sz="1100"/>
        </a:p>
      </xdr:txBody>
    </xdr:sp>
    <xdr:clientData fLocksWithSheet="0"/>
  </xdr:oneCellAnchor>
  <xdr:oneCellAnchor>
    <xdr:from>
      <xdr:col>6</xdr:col>
      <xdr:colOff>19050</xdr:colOff>
      <xdr:row>11</xdr:row>
      <xdr:rowOff>238125</xdr:rowOff>
    </xdr:from>
    <xdr:ext cx="3381375" cy="238125"/>
    <xdr:sp macro="" textlink="">
      <xdr:nvSpPr>
        <xdr:cNvPr id="56" name="Shape 56">
          <a:hlinkClick xmlns:r="http://schemas.openxmlformats.org/officeDocument/2006/relationships" r:id="rId16"/>
          <a:extLst>
            <a:ext uri="{FF2B5EF4-FFF2-40B4-BE49-F238E27FC236}">
              <a16:creationId xmlns:a16="http://schemas.microsoft.com/office/drawing/2014/main" id="{00000000-0008-0000-0400-000038000000}"/>
            </a:ext>
          </a:extLst>
        </xdr:cNvPr>
        <xdr:cNvSpPr txBox="1"/>
      </xdr:nvSpPr>
      <xdr:spPr>
        <a:xfrm>
          <a:off x="3657429" y="3665700"/>
          <a:ext cx="3377142" cy="228600"/>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050"/>
            <a:buFont typeface="Calibri"/>
            <a:buNone/>
          </a:pPr>
          <a:r>
            <a:rPr lang="en-US" sz="1050">
              <a:solidFill>
                <a:schemeClr val="dk1"/>
              </a:solidFill>
              <a:latin typeface="Calibri"/>
              <a:ea typeface="Calibri"/>
              <a:cs typeface="Calibri"/>
              <a:sym typeface="Calibri"/>
            </a:rPr>
            <a:t>Long-term ULT freezer temperature study - UoEdinburgh</a:t>
          </a:r>
          <a:endParaRPr sz="1050"/>
        </a:p>
      </xdr:txBody>
    </xdr:sp>
    <xdr:clientData fLocksWithSheet="0"/>
  </xdr:oneCellAnchor>
  <xdr:oneCellAnchor>
    <xdr:from>
      <xdr:col>6</xdr:col>
      <xdr:colOff>27214</xdr:colOff>
      <xdr:row>12</xdr:row>
      <xdr:rowOff>9525</xdr:rowOff>
    </xdr:from>
    <xdr:ext cx="3371850" cy="238125"/>
    <xdr:sp macro="" textlink="">
      <xdr:nvSpPr>
        <xdr:cNvPr id="57" name="Shape 57">
          <a:hlinkClick xmlns:r="http://schemas.openxmlformats.org/officeDocument/2006/relationships" r:id="rId17"/>
          <a:extLst>
            <a:ext uri="{FF2B5EF4-FFF2-40B4-BE49-F238E27FC236}">
              <a16:creationId xmlns:a16="http://schemas.microsoft.com/office/drawing/2014/main" id="{00000000-0008-0000-0400-000039000000}"/>
            </a:ext>
          </a:extLst>
        </xdr:cNvPr>
        <xdr:cNvSpPr txBox="1"/>
      </xdr:nvSpPr>
      <xdr:spPr>
        <a:xfrm>
          <a:off x="8654143" y="7293882"/>
          <a:ext cx="3371850" cy="23812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NIH guidance on lab keeping a lab notebook</a:t>
          </a:r>
          <a:endParaRPr sz="1100"/>
        </a:p>
      </xdr:txBody>
    </xdr:sp>
    <xdr:clientData fLocksWithSheet="0"/>
  </xdr:oneCellAnchor>
  <xdr:oneCellAnchor>
    <xdr:from>
      <xdr:col>6</xdr:col>
      <xdr:colOff>18143</xdr:colOff>
      <xdr:row>16</xdr:row>
      <xdr:rowOff>438150</xdr:rowOff>
    </xdr:from>
    <xdr:ext cx="3371850" cy="257175"/>
    <xdr:sp macro="" textlink="">
      <xdr:nvSpPr>
        <xdr:cNvPr id="58" name="Shape 58">
          <a:hlinkClick xmlns:r="http://schemas.openxmlformats.org/officeDocument/2006/relationships" r:id="rId18"/>
          <a:extLst>
            <a:ext uri="{FF2B5EF4-FFF2-40B4-BE49-F238E27FC236}">
              <a16:creationId xmlns:a16="http://schemas.microsoft.com/office/drawing/2014/main" id="{00000000-0008-0000-0400-00003A000000}"/>
            </a:ext>
          </a:extLst>
        </xdr:cNvPr>
        <xdr:cNvSpPr txBox="1"/>
      </xdr:nvSpPr>
      <xdr:spPr>
        <a:xfrm>
          <a:off x="8645072" y="10552793"/>
          <a:ext cx="3371850" cy="25717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Paper on publishing negative results</a:t>
          </a:r>
          <a:endParaRPr sz="1100"/>
        </a:p>
      </xdr:txBody>
    </xdr:sp>
    <xdr:clientData fLocksWithSheet="0"/>
  </xdr:oneCellAnchor>
  <xdr:oneCellAnchor>
    <xdr:from>
      <xdr:col>6</xdr:col>
      <xdr:colOff>9071</xdr:colOff>
      <xdr:row>16</xdr:row>
      <xdr:rowOff>9979</xdr:rowOff>
    </xdr:from>
    <xdr:ext cx="3381375" cy="238125"/>
    <xdr:sp macro="" textlink="">
      <xdr:nvSpPr>
        <xdr:cNvPr id="59" name="Shape 59">
          <a:hlinkClick xmlns:r="http://schemas.openxmlformats.org/officeDocument/2006/relationships" r:id="rId19"/>
          <a:extLst>
            <a:ext uri="{FF2B5EF4-FFF2-40B4-BE49-F238E27FC236}">
              <a16:creationId xmlns:a16="http://schemas.microsoft.com/office/drawing/2014/main" id="{00000000-0008-0000-0400-00003B000000}"/>
            </a:ext>
          </a:extLst>
        </xdr:cNvPr>
        <xdr:cNvSpPr txBox="1"/>
      </xdr:nvSpPr>
      <xdr:spPr>
        <a:xfrm>
          <a:off x="8636000" y="10124622"/>
          <a:ext cx="3381375" cy="23812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Paper on importance of publishing negative results</a:t>
          </a:r>
          <a:endParaRPr sz="1400"/>
        </a:p>
      </xdr:txBody>
    </xdr:sp>
    <xdr:clientData fLocksWithSheet="0"/>
  </xdr:oneCellAnchor>
  <xdr:oneCellAnchor>
    <xdr:from>
      <xdr:col>6</xdr:col>
      <xdr:colOff>9525</xdr:colOff>
      <xdr:row>16</xdr:row>
      <xdr:rowOff>219075</xdr:rowOff>
    </xdr:from>
    <xdr:ext cx="3362325" cy="257175"/>
    <xdr:sp macro="" textlink="">
      <xdr:nvSpPr>
        <xdr:cNvPr id="60" name="Shape 60">
          <a:hlinkClick xmlns:r="http://schemas.openxmlformats.org/officeDocument/2006/relationships" r:id="rId20"/>
          <a:extLst>
            <a:ext uri="{FF2B5EF4-FFF2-40B4-BE49-F238E27FC236}">
              <a16:creationId xmlns:a16="http://schemas.microsoft.com/office/drawing/2014/main" id="{00000000-0008-0000-0400-00003C000000}"/>
            </a:ext>
          </a:extLst>
        </xdr:cNvPr>
        <xdr:cNvSpPr txBox="1"/>
      </xdr:nvSpPr>
      <xdr:spPr>
        <a:xfrm>
          <a:off x="3665896" y="3656175"/>
          <a:ext cx="3360208" cy="247650"/>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Nature article on importance of negative results</a:t>
          </a:r>
          <a:endParaRPr sz="1400"/>
        </a:p>
      </xdr:txBody>
    </xdr:sp>
    <xdr:clientData fLocksWithSheet="0"/>
  </xdr:oneCellAnchor>
  <xdr:oneCellAnchor>
    <xdr:from>
      <xdr:col>6</xdr:col>
      <xdr:colOff>9525</xdr:colOff>
      <xdr:row>15</xdr:row>
      <xdr:rowOff>9071</xdr:rowOff>
    </xdr:from>
    <xdr:ext cx="3381375" cy="257175"/>
    <xdr:sp macro="" textlink="">
      <xdr:nvSpPr>
        <xdr:cNvPr id="61" name="Shape 61">
          <a:hlinkClick xmlns:r="http://schemas.openxmlformats.org/officeDocument/2006/relationships" r:id="rId21"/>
          <a:extLst>
            <a:ext uri="{FF2B5EF4-FFF2-40B4-BE49-F238E27FC236}">
              <a16:creationId xmlns:a16="http://schemas.microsoft.com/office/drawing/2014/main" id="{00000000-0008-0000-0400-00003D000000}"/>
            </a:ext>
          </a:extLst>
        </xdr:cNvPr>
        <xdr:cNvSpPr txBox="1"/>
      </xdr:nvSpPr>
      <xdr:spPr>
        <a:xfrm>
          <a:off x="8636454" y="9416142"/>
          <a:ext cx="3381375" cy="257175"/>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Paper on importance of core facilities for breakthroughs</a:t>
          </a:r>
          <a:endParaRPr sz="1100"/>
        </a:p>
      </xdr:txBody>
    </xdr:sp>
    <xdr:clientData fLocksWithSheet="0"/>
  </xdr:oneCellAnchor>
  <xdr:oneCellAnchor>
    <xdr:from>
      <xdr:col>6</xdr:col>
      <xdr:colOff>19050</xdr:colOff>
      <xdr:row>9</xdr:row>
      <xdr:rowOff>9525</xdr:rowOff>
    </xdr:from>
    <xdr:ext cx="3324225" cy="333375"/>
    <xdr:sp macro="" textlink="">
      <xdr:nvSpPr>
        <xdr:cNvPr id="62" name="Shape 62">
          <a:hlinkClick xmlns:r="http://schemas.openxmlformats.org/officeDocument/2006/relationships" r:id="rId22"/>
          <a:extLst>
            <a:ext uri="{FF2B5EF4-FFF2-40B4-BE49-F238E27FC236}">
              <a16:creationId xmlns:a16="http://schemas.microsoft.com/office/drawing/2014/main" id="{00000000-0008-0000-0400-00003E000000}"/>
            </a:ext>
          </a:extLst>
        </xdr:cNvPr>
        <xdr:cNvSpPr txBox="1"/>
      </xdr:nvSpPr>
      <xdr:spPr>
        <a:xfrm>
          <a:off x="3687062" y="3615957"/>
          <a:ext cx="3317876" cy="328087"/>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Labs21 sizing guide for equipment </a:t>
          </a:r>
          <a:endParaRPr sz="1100"/>
        </a:p>
      </xdr:txBody>
    </xdr:sp>
    <xdr:clientData fLocksWithSheet="0"/>
  </xdr:oneCellAnchor>
  <xdr:oneCellAnchor>
    <xdr:from>
      <xdr:col>6</xdr:col>
      <xdr:colOff>19050</xdr:colOff>
      <xdr:row>9</xdr:row>
      <xdr:rowOff>323850</xdr:rowOff>
    </xdr:from>
    <xdr:ext cx="3362325" cy="361950"/>
    <xdr:sp macro="" textlink="">
      <xdr:nvSpPr>
        <xdr:cNvPr id="63" name="Shape 63">
          <a:hlinkClick xmlns:r="http://schemas.openxmlformats.org/officeDocument/2006/relationships" r:id="rId23"/>
          <a:extLst>
            <a:ext uri="{FF2B5EF4-FFF2-40B4-BE49-F238E27FC236}">
              <a16:creationId xmlns:a16="http://schemas.microsoft.com/office/drawing/2014/main" id="{00000000-0008-0000-0400-00003F000000}"/>
            </a:ext>
          </a:extLst>
        </xdr:cNvPr>
        <xdr:cNvSpPr txBox="1"/>
      </xdr:nvSpPr>
      <xdr:spPr>
        <a:xfrm>
          <a:off x="3668542" y="3603788"/>
          <a:ext cx="3354917" cy="352425"/>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Princeton guidance on autoclave use</a:t>
          </a:r>
          <a:endParaRPr sz="1100"/>
        </a:p>
      </xdr:txBody>
    </xdr:sp>
    <xdr:clientData fLocksWithSheet="0"/>
  </xdr:oneCellAnchor>
  <xdr:oneCellAnchor>
    <xdr:from>
      <xdr:col>6</xdr:col>
      <xdr:colOff>19050</xdr:colOff>
      <xdr:row>12</xdr:row>
      <xdr:rowOff>228600</xdr:rowOff>
    </xdr:from>
    <xdr:ext cx="3352800" cy="219075"/>
    <xdr:sp macro="" textlink="">
      <xdr:nvSpPr>
        <xdr:cNvPr id="64" name="Shape 64">
          <a:hlinkClick xmlns:r="http://schemas.openxmlformats.org/officeDocument/2006/relationships" r:id="rId24"/>
          <a:extLst>
            <a:ext uri="{FF2B5EF4-FFF2-40B4-BE49-F238E27FC236}">
              <a16:creationId xmlns:a16="http://schemas.microsoft.com/office/drawing/2014/main" id="{00000000-0008-0000-0400-000040000000}"/>
            </a:ext>
          </a:extLst>
        </xdr:cNvPr>
        <xdr:cNvSpPr txBox="1"/>
      </xdr:nvSpPr>
      <xdr:spPr>
        <a:xfrm>
          <a:off x="3671188" y="3675225"/>
          <a:ext cx="3349625" cy="209550"/>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Article on keeping up lab books	</a:t>
          </a:r>
          <a:endParaRPr sz="1400"/>
        </a:p>
      </xdr:txBody>
    </xdr:sp>
    <xdr:clientData fLocksWithSheet="0"/>
  </xdr:oneCellAnchor>
  <xdr:oneCellAnchor>
    <xdr:from>
      <xdr:col>6</xdr:col>
      <xdr:colOff>19050</xdr:colOff>
      <xdr:row>12</xdr:row>
      <xdr:rowOff>438150</xdr:rowOff>
    </xdr:from>
    <xdr:ext cx="3352800" cy="247650"/>
    <xdr:sp macro="" textlink="">
      <xdr:nvSpPr>
        <xdr:cNvPr id="65" name="Shape 65">
          <a:hlinkClick xmlns:r="http://schemas.openxmlformats.org/officeDocument/2006/relationships" r:id="rId25"/>
          <a:extLst>
            <a:ext uri="{FF2B5EF4-FFF2-40B4-BE49-F238E27FC236}">
              <a16:creationId xmlns:a16="http://schemas.microsoft.com/office/drawing/2014/main" id="{00000000-0008-0000-0400-000041000000}"/>
            </a:ext>
          </a:extLst>
        </xdr:cNvPr>
        <xdr:cNvSpPr txBox="1"/>
      </xdr:nvSpPr>
      <xdr:spPr>
        <a:xfrm>
          <a:off x="3673833" y="3660938"/>
          <a:ext cx="3344334" cy="23812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NCSC article on backing up data</a:t>
          </a:r>
          <a:endParaRPr sz="1400"/>
        </a:p>
      </xdr:txBody>
    </xdr:sp>
    <xdr:clientData fLocksWithSheet="0"/>
  </xdr:oneCellAnchor>
  <xdr:oneCellAnchor>
    <xdr:from>
      <xdr:col>6</xdr:col>
      <xdr:colOff>18143</xdr:colOff>
      <xdr:row>15</xdr:row>
      <xdr:rowOff>228600</xdr:rowOff>
    </xdr:from>
    <xdr:ext cx="3381375" cy="257175"/>
    <xdr:sp macro="" textlink="">
      <xdr:nvSpPr>
        <xdr:cNvPr id="66" name="Shape 66">
          <a:hlinkClick xmlns:r="http://schemas.openxmlformats.org/officeDocument/2006/relationships" r:id="rId26"/>
          <a:extLst>
            <a:ext uri="{FF2B5EF4-FFF2-40B4-BE49-F238E27FC236}">
              <a16:creationId xmlns:a16="http://schemas.microsoft.com/office/drawing/2014/main" id="{00000000-0008-0000-0400-000042000000}"/>
            </a:ext>
          </a:extLst>
        </xdr:cNvPr>
        <xdr:cNvSpPr txBox="1"/>
      </xdr:nvSpPr>
      <xdr:spPr>
        <a:xfrm>
          <a:off x="8645072" y="9635671"/>
          <a:ext cx="3381375" cy="25717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050"/>
            <a:buFont typeface="Calibri"/>
            <a:buNone/>
          </a:pPr>
          <a:r>
            <a:rPr lang="en-US" sz="1050">
              <a:solidFill>
                <a:schemeClr val="dk1"/>
              </a:solidFill>
              <a:latin typeface="Calibri"/>
              <a:ea typeface="Calibri"/>
              <a:cs typeface="Calibri"/>
              <a:sym typeface="Calibri"/>
            </a:rPr>
            <a:t>UoNewcastle guidance: core facilities acknowledgement</a:t>
          </a:r>
          <a:endParaRPr sz="1050"/>
        </a:p>
      </xdr:txBody>
    </xdr:sp>
    <xdr:clientData fLocksWithSheet="0"/>
  </xdr:oneCellAnchor>
  <xdr:oneCellAnchor>
    <xdr:from>
      <xdr:col>6</xdr:col>
      <xdr:colOff>9525</xdr:colOff>
      <xdr:row>13</xdr:row>
      <xdr:rowOff>9525</xdr:rowOff>
    </xdr:from>
    <xdr:ext cx="3381375" cy="361950"/>
    <xdr:sp macro="" textlink="">
      <xdr:nvSpPr>
        <xdr:cNvPr id="67" name="Shape 67">
          <a:hlinkClick xmlns:r="http://schemas.openxmlformats.org/officeDocument/2006/relationships" r:id="rId27"/>
          <a:extLst>
            <a:ext uri="{FF2B5EF4-FFF2-40B4-BE49-F238E27FC236}">
              <a16:creationId xmlns:a16="http://schemas.microsoft.com/office/drawing/2014/main" id="{00000000-0008-0000-0400-000043000000}"/>
            </a:ext>
          </a:extLst>
        </xdr:cNvPr>
        <xdr:cNvSpPr txBox="1"/>
      </xdr:nvSpPr>
      <xdr:spPr>
        <a:xfrm>
          <a:off x="3657958" y="3603788"/>
          <a:ext cx="3376084" cy="352425"/>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Article on planned maintenance for lab equipment </a:t>
          </a:r>
          <a:endParaRPr sz="1100"/>
        </a:p>
      </xdr:txBody>
    </xdr:sp>
    <xdr:clientData fLocksWithSheet="0"/>
  </xdr:oneCellAnchor>
  <xdr:oneCellAnchor>
    <xdr:from>
      <xdr:col>6</xdr:col>
      <xdr:colOff>19050</xdr:colOff>
      <xdr:row>13</xdr:row>
      <xdr:rowOff>304800</xdr:rowOff>
    </xdr:from>
    <xdr:ext cx="3352800" cy="371475"/>
    <xdr:sp macro="" textlink="">
      <xdr:nvSpPr>
        <xdr:cNvPr id="68" name="Shape 68">
          <a:hlinkClick xmlns:r="http://schemas.openxmlformats.org/officeDocument/2006/relationships" r:id="rId28"/>
          <a:extLst>
            <a:ext uri="{FF2B5EF4-FFF2-40B4-BE49-F238E27FC236}">
              <a16:creationId xmlns:a16="http://schemas.microsoft.com/office/drawing/2014/main" id="{00000000-0008-0000-0400-000044000000}"/>
            </a:ext>
          </a:extLst>
        </xdr:cNvPr>
        <xdr:cNvSpPr txBox="1"/>
      </xdr:nvSpPr>
      <xdr:spPr>
        <a:xfrm>
          <a:off x="3673834" y="3597438"/>
          <a:ext cx="3344333" cy="365125"/>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Cornell presentation on alarming via BMS </a:t>
          </a:r>
          <a:endParaRPr sz="1100"/>
        </a:p>
      </xdr:txBody>
    </xdr:sp>
    <xdr:clientData fLocksWithSheet="0"/>
  </xdr:oneCellAnchor>
  <xdr:oneCellAnchor>
    <xdr:from>
      <xdr:col>6</xdr:col>
      <xdr:colOff>19050</xdr:colOff>
      <xdr:row>14</xdr:row>
      <xdr:rowOff>333375</xdr:rowOff>
    </xdr:from>
    <xdr:ext cx="3362325" cy="342900"/>
    <xdr:sp macro="" textlink="">
      <xdr:nvSpPr>
        <xdr:cNvPr id="69" name="Shape 69">
          <a:hlinkClick xmlns:r="http://schemas.openxmlformats.org/officeDocument/2006/relationships" r:id="rId29"/>
          <a:extLst>
            <a:ext uri="{FF2B5EF4-FFF2-40B4-BE49-F238E27FC236}">
              <a16:creationId xmlns:a16="http://schemas.microsoft.com/office/drawing/2014/main" id="{00000000-0008-0000-0400-000045000000}"/>
            </a:ext>
          </a:extLst>
        </xdr:cNvPr>
        <xdr:cNvSpPr txBox="1"/>
      </xdr:nvSpPr>
      <xdr:spPr>
        <a:xfrm>
          <a:off x="3668542" y="3613313"/>
          <a:ext cx="3354917" cy="333375"/>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MIT chemical substitution portal</a:t>
          </a:r>
          <a:endParaRPr sz="1100"/>
        </a:p>
      </xdr:txBody>
    </xdr:sp>
    <xdr:clientData fLocksWithSheet="0"/>
  </xdr:oneCellAnchor>
  <xdr:oneCellAnchor>
    <xdr:from>
      <xdr:col>6</xdr:col>
      <xdr:colOff>19050</xdr:colOff>
      <xdr:row>14</xdr:row>
      <xdr:rowOff>19050</xdr:rowOff>
    </xdr:from>
    <xdr:ext cx="3362325" cy="323850"/>
    <xdr:sp macro="" textlink="">
      <xdr:nvSpPr>
        <xdr:cNvPr id="70" name="Shape 70">
          <a:hlinkClick xmlns:r="http://schemas.openxmlformats.org/officeDocument/2006/relationships" r:id="rId30"/>
          <a:extLst>
            <a:ext uri="{FF2B5EF4-FFF2-40B4-BE49-F238E27FC236}">
              <a16:creationId xmlns:a16="http://schemas.microsoft.com/office/drawing/2014/main" id="{00000000-0008-0000-0400-000046000000}"/>
            </a:ext>
          </a:extLst>
        </xdr:cNvPr>
        <xdr:cNvSpPr txBox="1"/>
      </xdr:nvSpPr>
      <xdr:spPr>
        <a:xfrm>
          <a:off x="3665896" y="3621780"/>
          <a:ext cx="3360208" cy="316441"/>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PDF of 12 principles of green chem. from ACS</a:t>
          </a:r>
          <a:endParaRPr sz="1100"/>
        </a:p>
      </xdr:txBody>
    </xdr:sp>
    <xdr:clientData fLocksWithSheet="0"/>
  </xdr:oneCellAnchor>
  <xdr:oneCellAnchor>
    <xdr:from>
      <xdr:col>6</xdr:col>
      <xdr:colOff>27214</xdr:colOff>
      <xdr:row>15</xdr:row>
      <xdr:rowOff>438150</xdr:rowOff>
    </xdr:from>
    <xdr:ext cx="3362325" cy="257175"/>
    <xdr:sp macro="" textlink="">
      <xdr:nvSpPr>
        <xdr:cNvPr id="71" name="Shape 71">
          <a:hlinkClick xmlns:r="http://schemas.openxmlformats.org/officeDocument/2006/relationships" r:id="rId31"/>
          <a:extLst>
            <a:ext uri="{FF2B5EF4-FFF2-40B4-BE49-F238E27FC236}">
              <a16:creationId xmlns:a16="http://schemas.microsoft.com/office/drawing/2014/main" id="{00000000-0008-0000-0400-000047000000}"/>
            </a:ext>
          </a:extLst>
        </xdr:cNvPr>
        <xdr:cNvSpPr txBox="1"/>
      </xdr:nvSpPr>
      <xdr:spPr>
        <a:xfrm>
          <a:off x="8654143" y="9845221"/>
          <a:ext cx="3362325" cy="25717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NIH fact sheet on core facilities </a:t>
          </a:r>
          <a:endParaRPr sz="1100"/>
        </a:p>
      </xdr:txBody>
    </xdr:sp>
    <xdr:clientData fLocksWithSheet="0"/>
  </xdr:oneCellAnchor>
  <xdr:oneCellAnchor>
    <xdr:from>
      <xdr:col>6</xdr:col>
      <xdr:colOff>18143</xdr:colOff>
      <xdr:row>17</xdr:row>
      <xdr:rowOff>27214</xdr:rowOff>
    </xdr:from>
    <xdr:ext cx="3381375" cy="342900"/>
    <xdr:sp macro="" textlink="">
      <xdr:nvSpPr>
        <xdr:cNvPr id="72" name="Shape 72">
          <a:hlinkClick xmlns:r="http://schemas.openxmlformats.org/officeDocument/2006/relationships" r:id="rId32"/>
          <a:extLst>
            <a:ext uri="{FF2B5EF4-FFF2-40B4-BE49-F238E27FC236}">
              <a16:creationId xmlns:a16="http://schemas.microsoft.com/office/drawing/2014/main" id="{00000000-0008-0000-0400-000048000000}"/>
            </a:ext>
          </a:extLst>
        </xdr:cNvPr>
        <xdr:cNvSpPr txBox="1"/>
      </xdr:nvSpPr>
      <xdr:spPr>
        <a:xfrm>
          <a:off x="8645072" y="10849428"/>
          <a:ext cx="3381375" cy="34290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UKRI guidance on fume cupboard maintenance</a:t>
          </a:r>
          <a:endParaRPr sz="1400"/>
        </a:p>
      </xdr:txBody>
    </xdr:sp>
    <xdr:clientData fLocksWithSheet="0"/>
  </xdr:oneCellAnchor>
  <xdr:oneCellAnchor>
    <xdr:from>
      <xdr:col>6</xdr:col>
      <xdr:colOff>9525</xdr:colOff>
      <xdr:row>18</xdr:row>
      <xdr:rowOff>209550</xdr:rowOff>
    </xdr:from>
    <xdr:ext cx="3362325" cy="238125"/>
    <xdr:sp macro="" textlink="">
      <xdr:nvSpPr>
        <xdr:cNvPr id="73" name="Shape 73">
          <a:hlinkClick xmlns:r="http://schemas.openxmlformats.org/officeDocument/2006/relationships" r:id="rId33"/>
          <a:extLst>
            <a:ext uri="{FF2B5EF4-FFF2-40B4-BE49-F238E27FC236}">
              <a16:creationId xmlns:a16="http://schemas.microsoft.com/office/drawing/2014/main" id="{00000000-0008-0000-0400-000049000000}"/>
            </a:ext>
          </a:extLst>
        </xdr:cNvPr>
        <xdr:cNvSpPr txBox="1"/>
      </xdr:nvSpPr>
      <xdr:spPr>
        <a:xfrm>
          <a:off x="3665896" y="3665700"/>
          <a:ext cx="3360209" cy="228600"/>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Harvard shut the sash programme</a:t>
          </a:r>
          <a:endParaRPr sz="1400"/>
        </a:p>
      </xdr:txBody>
    </xdr:sp>
    <xdr:clientData fLocksWithSheet="0"/>
  </xdr:oneCellAnchor>
  <xdr:oneCellAnchor>
    <xdr:from>
      <xdr:col>6</xdr:col>
      <xdr:colOff>18143</xdr:colOff>
      <xdr:row>17</xdr:row>
      <xdr:rowOff>361042</xdr:rowOff>
    </xdr:from>
    <xdr:ext cx="3381375" cy="342900"/>
    <xdr:sp macro="" textlink="">
      <xdr:nvSpPr>
        <xdr:cNvPr id="74" name="Shape 74">
          <a:hlinkClick xmlns:r="http://schemas.openxmlformats.org/officeDocument/2006/relationships" r:id="rId34"/>
          <a:extLst>
            <a:ext uri="{FF2B5EF4-FFF2-40B4-BE49-F238E27FC236}">
              <a16:creationId xmlns:a16="http://schemas.microsoft.com/office/drawing/2014/main" id="{00000000-0008-0000-0400-00004A000000}"/>
            </a:ext>
          </a:extLst>
        </xdr:cNvPr>
        <xdr:cNvSpPr txBox="1"/>
      </xdr:nvSpPr>
      <xdr:spPr>
        <a:xfrm>
          <a:off x="8645072" y="11183256"/>
          <a:ext cx="3381375" cy="34290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John Hopkins publication on fume hoods</a:t>
          </a:r>
          <a:endParaRPr sz="1400"/>
        </a:p>
      </xdr:txBody>
    </xdr:sp>
    <xdr:clientData fLocksWithSheet="0"/>
  </xdr:oneCellAnchor>
  <xdr:oneCellAnchor>
    <xdr:from>
      <xdr:col>6</xdr:col>
      <xdr:colOff>9979</xdr:colOff>
      <xdr:row>18</xdr:row>
      <xdr:rowOff>446315</xdr:rowOff>
    </xdr:from>
    <xdr:ext cx="3362325" cy="238125"/>
    <xdr:sp macro="" textlink="">
      <xdr:nvSpPr>
        <xdr:cNvPr id="75" name="Shape 75">
          <a:hlinkClick xmlns:r="http://schemas.openxmlformats.org/officeDocument/2006/relationships" r:id="rId35"/>
          <a:extLst>
            <a:ext uri="{FF2B5EF4-FFF2-40B4-BE49-F238E27FC236}">
              <a16:creationId xmlns:a16="http://schemas.microsoft.com/office/drawing/2014/main" id="{00000000-0008-0000-0400-00004B000000}"/>
            </a:ext>
          </a:extLst>
        </xdr:cNvPr>
        <xdr:cNvSpPr txBox="1"/>
      </xdr:nvSpPr>
      <xdr:spPr>
        <a:xfrm>
          <a:off x="8636908" y="11976101"/>
          <a:ext cx="3362325" cy="23812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HSE guidance on fume cupboards</a:t>
          </a:r>
          <a:endParaRPr sz="1400"/>
        </a:p>
      </xdr:txBody>
    </xdr:sp>
    <xdr:clientData fLocksWithSheet="0"/>
  </xdr:oneCellAnchor>
  <xdr:oneCellAnchor>
    <xdr:from>
      <xdr:col>6</xdr:col>
      <xdr:colOff>9071</xdr:colOff>
      <xdr:row>18</xdr:row>
      <xdr:rowOff>9525</xdr:rowOff>
    </xdr:from>
    <xdr:ext cx="3371850" cy="238125"/>
    <xdr:sp macro="" textlink="">
      <xdr:nvSpPr>
        <xdr:cNvPr id="76" name="Shape 76">
          <a:hlinkClick xmlns:r="http://schemas.openxmlformats.org/officeDocument/2006/relationships" r:id="rId36"/>
          <a:extLst>
            <a:ext uri="{FF2B5EF4-FFF2-40B4-BE49-F238E27FC236}">
              <a16:creationId xmlns:a16="http://schemas.microsoft.com/office/drawing/2014/main" id="{00000000-0008-0000-0400-00004C000000}"/>
            </a:ext>
          </a:extLst>
        </xdr:cNvPr>
        <xdr:cNvSpPr txBox="1"/>
      </xdr:nvSpPr>
      <xdr:spPr>
        <a:xfrm>
          <a:off x="8636000" y="11539311"/>
          <a:ext cx="3371850" cy="23812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Short video on closing sashes</a:t>
          </a:r>
          <a:endParaRPr sz="1400"/>
        </a:p>
      </xdr:txBody>
    </xdr:sp>
    <xdr:clientData fLocksWithSheet="0"/>
  </xdr:oneCellAnchor>
  <xdr:oneCellAnchor>
    <xdr:from>
      <xdr:col>6</xdr:col>
      <xdr:colOff>9525</xdr:colOff>
      <xdr:row>19</xdr:row>
      <xdr:rowOff>0</xdr:rowOff>
    </xdr:from>
    <xdr:ext cx="3371850" cy="304800"/>
    <xdr:sp macro="" textlink="">
      <xdr:nvSpPr>
        <xdr:cNvPr id="77" name="Shape 77">
          <a:hlinkClick xmlns:r="http://schemas.openxmlformats.org/officeDocument/2006/relationships" r:id="rId37"/>
          <a:extLst>
            <a:ext uri="{FF2B5EF4-FFF2-40B4-BE49-F238E27FC236}">
              <a16:creationId xmlns:a16="http://schemas.microsoft.com/office/drawing/2014/main" id="{00000000-0008-0000-0400-00004D000000}"/>
            </a:ext>
          </a:extLst>
        </xdr:cNvPr>
        <xdr:cNvSpPr txBox="1"/>
      </xdr:nvSpPr>
      <xdr:spPr>
        <a:xfrm>
          <a:off x="3663250" y="3631112"/>
          <a:ext cx="3365501" cy="297777"/>
        </a:xfrm>
        <a:prstGeom prst="rect">
          <a:avLst/>
        </a:prstGeom>
        <a:noFill/>
        <a:ln>
          <a:noFill/>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chemeClr val="dk1"/>
            </a:buClr>
            <a:buSzPts val="1100"/>
            <a:buFont typeface="Calibri"/>
            <a:buNone/>
          </a:pPr>
          <a:r>
            <a:rPr lang="en-US" sz="1100" b="0" i="0">
              <a:solidFill>
                <a:schemeClr val="dk1"/>
              </a:solidFill>
              <a:latin typeface="Calibri"/>
              <a:ea typeface="Calibri"/>
              <a:cs typeface="Calibri"/>
              <a:sym typeface="Calibri"/>
            </a:rPr>
            <a:t>Comparison of the 4 Types of Laboratory Water</a:t>
          </a:r>
          <a:endParaRPr sz="1400"/>
        </a:p>
      </xdr:txBody>
    </xdr:sp>
    <xdr:clientData fLocksWithSheet="0"/>
  </xdr:oneCellAnchor>
  <xdr:oneCellAnchor>
    <xdr:from>
      <xdr:col>6</xdr:col>
      <xdr:colOff>28575</xdr:colOff>
      <xdr:row>19</xdr:row>
      <xdr:rowOff>304800</xdr:rowOff>
    </xdr:from>
    <xdr:ext cx="3371850" cy="304800"/>
    <xdr:sp macro="" textlink="">
      <xdr:nvSpPr>
        <xdr:cNvPr id="78" name="Shape 78">
          <a:hlinkClick xmlns:r="http://schemas.openxmlformats.org/officeDocument/2006/relationships" r:id="rId38"/>
          <a:extLst>
            <a:ext uri="{FF2B5EF4-FFF2-40B4-BE49-F238E27FC236}">
              <a16:creationId xmlns:a16="http://schemas.microsoft.com/office/drawing/2014/main" id="{00000000-0008-0000-0400-00004E000000}"/>
            </a:ext>
          </a:extLst>
        </xdr:cNvPr>
        <xdr:cNvSpPr txBox="1"/>
      </xdr:nvSpPr>
      <xdr:spPr>
        <a:xfrm>
          <a:off x="3663250" y="3631112"/>
          <a:ext cx="3365501" cy="297777"/>
        </a:xfrm>
        <a:prstGeom prst="rect">
          <a:avLst/>
        </a:prstGeom>
        <a:noFill/>
        <a:ln>
          <a:noFill/>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chemeClr val="dk1"/>
            </a:buClr>
            <a:buSzPts val="1100"/>
            <a:buFont typeface="Calibri"/>
            <a:buNone/>
          </a:pPr>
          <a:r>
            <a:rPr lang="en-US" sz="1100" b="0" i="0">
              <a:solidFill>
                <a:schemeClr val="dk1"/>
              </a:solidFill>
              <a:latin typeface="Calibri"/>
              <a:ea typeface="Calibri"/>
              <a:cs typeface="Calibri"/>
              <a:sym typeface="Calibri"/>
            </a:rPr>
            <a:t>Soak up water savings in the lab</a:t>
          </a:r>
          <a:endParaRPr sz="1100" b="0" i="0">
            <a:solidFill>
              <a:schemeClr val="dk1"/>
            </a:solidFill>
            <a:latin typeface="Calibri"/>
            <a:ea typeface="Calibri"/>
            <a:cs typeface="Calibri"/>
            <a:sym typeface="Calibri"/>
          </a:endParaRPr>
        </a:p>
      </xdr:txBody>
    </xdr:sp>
    <xdr:clientData fLocksWithSheet="0"/>
  </xdr:oneCellAnchor>
  <xdr:oneCellAnchor>
    <xdr:from>
      <xdr:col>6</xdr:col>
      <xdr:colOff>9525</xdr:colOff>
      <xdr:row>6</xdr:row>
      <xdr:rowOff>38100</xdr:rowOff>
    </xdr:from>
    <xdr:ext cx="3381375" cy="190500"/>
    <xdr:sp macro="" textlink="">
      <xdr:nvSpPr>
        <xdr:cNvPr id="79" name="Shape 79">
          <a:hlinkClick xmlns:r="http://schemas.openxmlformats.org/officeDocument/2006/relationships" r:id="rId39"/>
          <a:extLst>
            <a:ext uri="{FF2B5EF4-FFF2-40B4-BE49-F238E27FC236}">
              <a16:creationId xmlns:a16="http://schemas.microsoft.com/office/drawing/2014/main" id="{00000000-0008-0000-0400-00004F000000}"/>
            </a:ext>
          </a:extLst>
        </xdr:cNvPr>
        <xdr:cNvSpPr txBox="1"/>
      </xdr:nvSpPr>
      <xdr:spPr>
        <a:xfrm>
          <a:off x="3656467" y="3685327"/>
          <a:ext cx="3379066" cy="189346"/>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Inter-university sustainable lab audits</a:t>
          </a:r>
          <a:endParaRPr sz="1400"/>
        </a:p>
      </xdr:txBody>
    </xdr:sp>
    <xdr:clientData fLocksWithSheet="0"/>
  </xdr:oneCellAnchor>
  <xdr:oneCellAnchor>
    <xdr:from>
      <xdr:col>6</xdr:col>
      <xdr:colOff>0</xdr:colOff>
      <xdr:row>21</xdr:row>
      <xdr:rowOff>0</xdr:rowOff>
    </xdr:from>
    <xdr:ext cx="3371850" cy="304800"/>
    <xdr:sp macro="" textlink="">
      <xdr:nvSpPr>
        <xdr:cNvPr id="80" name="Shape 80">
          <a:hlinkClick xmlns:r="http://schemas.openxmlformats.org/officeDocument/2006/relationships" r:id="rId40"/>
          <a:extLst>
            <a:ext uri="{FF2B5EF4-FFF2-40B4-BE49-F238E27FC236}">
              <a16:creationId xmlns:a16="http://schemas.microsoft.com/office/drawing/2014/main" id="{00000000-0008-0000-0400-000050000000}"/>
            </a:ext>
          </a:extLst>
        </xdr:cNvPr>
        <xdr:cNvSpPr txBox="1"/>
      </xdr:nvSpPr>
      <xdr:spPr>
        <a:xfrm>
          <a:off x="3663250" y="3631112"/>
          <a:ext cx="3365501" cy="297777"/>
        </a:xfrm>
        <a:prstGeom prst="rect">
          <a:avLst/>
        </a:prstGeom>
        <a:noFill/>
        <a:ln>
          <a:noFill/>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chemeClr val="dk1"/>
            </a:buClr>
            <a:buSzPts val="1100"/>
            <a:buFont typeface="Calibri"/>
            <a:buNone/>
          </a:pPr>
          <a:r>
            <a:rPr lang="en-US" sz="1100" b="0" i="0">
              <a:solidFill>
                <a:schemeClr val="dk1"/>
              </a:solidFill>
              <a:latin typeface="Calibri"/>
              <a:ea typeface="Calibri"/>
              <a:cs typeface="Calibri"/>
              <a:sym typeface="Calibri"/>
            </a:rPr>
            <a:t>Video on sustainability in the lab</a:t>
          </a:r>
          <a:endParaRPr sz="1100" b="0" i="0">
            <a:solidFill>
              <a:schemeClr val="dk1"/>
            </a:solidFill>
            <a:latin typeface="Calibri"/>
            <a:ea typeface="Calibri"/>
            <a:cs typeface="Calibri"/>
            <a:sym typeface="Calibri"/>
          </a:endParaRPr>
        </a:p>
      </xdr:txBody>
    </xdr:sp>
    <xdr:clientData fLocksWithSheet="0"/>
  </xdr:oneCellAnchor>
  <xdr:oneCellAnchor>
    <xdr:from>
      <xdr:col>6</xdr:col>
      <xdr:colOff>9525</xdr:colOff>
      <xdr:row>21</xdr:row>
      <xdr:rowOff>247650</xdr:rowOff>
    </xdr:from>
    <xdr:ext cx="3371850" cy="304800"/>
    <xdr:sp macro="" textlink="">
      <xdr:nvSpPr>
        <xdr:cNvPr id="81" name="Shape 81">
          <a:hlinkClick xmlns:r="http://schemas.openxmlformats.org/officeDocument/2006/relationships" r:id="rId41"/>
          <a:extLst>
            <a:ext uri="{FF2B5EF4-FFF2-40B4-BE49-F238E27FC236}">
              <a16:creationId xmlns:a16="http://schemas.microsoft.com/office/drawing/2014/main" id="{00000000-0008-0000-0400-000051000000}"/>
            </a:ext>
          </a:extLst>
        </xdr:cNvPr>
        <xdr:cNvSpPr txBox="1"/>
      </xdr:nvSpPr>
      <xdr:spPr>
        <a:xfrm>
          <a:off x="3663250" y="3631112"/>
          <a:ext cx="3365501" cy="297777"/>
        </a:xfrm>
        <a:prstGeom prst="rect">
          <a:avLst/>
        </a:prstGeom>
        <a:noFill/>
        <a:ln>
          <a:noFill/>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chemeClr val="dk1"/>
            </a:buClr>
            <a:buSzPts val="1100"/>
            <a:buFont typeface="Calibri"/>
            <a:buNone/>
          </a:pPr>
          <a:r>
            <a:rPr lang="en-US" sz="1100" b="0" i="0">
              <a:solidFill>
                <a:schemeClr val="dk1"/>
              </a:solidFill>
              <a:latin typeface="Calibri"/>
              <a:ea typeface="Calibri"/>
              <a:cs typeface="Calibri"/>
              <a:sym typeface="Calibri"/>
            </a:rPr>
            <a:t>Case study on KCL integrating sustainable practices </a:t>
          </a:r>
          <a:endParaRPr sz="1100" b="0" i="0">
            <a:solidFill>
              <a:schemeClr val="dk1"/>
            </a:solidFill>
            <a:latin typeface="Calibri"/>
            <a:ea typeface="Calibri"/>
            <a:cs typeface="Calibri"/>
            <a:sym typeface="Calibri"/>
          </a:endParaRPr>
        </a:p>
      </xdr:txBody>
    </xdr:sp>
    <xdr:clientData fLocksWithSheet="0"/>
  </xdr:oneCellAnchor>
  <xdr:oneCellAnchor>
    <xdr:from>
      <xdr:col>6</xdr:col>
      <xdr:colOff>9071</xdr:colOff>
      <xdr:row>6</xdr:row>
      <xdr:rowOff>400050</xdr:rowOff>
    </xdr:from>
    <xdr:ext cx="3381375" cy="190500"/>
    <xdr:sp macro="" textlink="">
      <xdr:nvSpPr>
        <xdr:cNvPr id="83" name="Shape 83">
          <a:hlinkClick xmlns:r="http://schemas.openxmlformats.org/officeDocument/2006/relationships" r:id="rId42"/>
          <a:extLst>
            <a:ext uri="{FF2B5EF4-FFF2-40B4-BE49-F238E27FC236}">
              <a16:creationId xmlns:a16="http://schemas.microsoft.com/office/drawing/2014/main" id="{00000000-0008-0000-0400-000053000000}"/>
            </a:ext>
          </a:extLst>
        </xdr:cNvPr>
        <xdr:cNvSpPr txBox="1"/>
      </xdr:nvSpPr>
      <xdr:spPr>
        <a:xfrm>
          <a:off x="8636000" y="3139621"/>
          <a:ext cx="3381375" cy="190500"/>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UoBristol's webpage on LEAF and how to take part</a:t>
          </a:r>
          <a:endParaRPr sz="1400"/>
        </a:p>
      </xdr:txBody>
    </xdr:sp>
    <xdr:clientData fLocksWithSheet="0"/>
  </xdr:oneCellAnchor>
</xdr:wsDr>
</file>

<file path=xl/drawings/drawing10.xml><?xml version="1.0" encoding="utf-8"?>
<xdr:wsDr xmlns:xdr="http://schemas.openxmlformats.org/drawingml/2006/spreadsheetDrawing" xmlns:a="http://schemas.openxmlformats.org/drawingml/2006/main">
  <xdr:oneCellAnchor>
    <xdr:from>
      <xdr:col>11</xdr:col>
      <xdr:colOff>152400</xdr:colOff>
      <xdr:row>6</xdr:row>
      <xdr:rowOff>76200</xdr:rowOff>
    </xdr:from>
    <xdr:ext cx="6096000" cy="4391025"/>
    <xdr:sp macro="" textlink="">
      <xdr:nvSpPr>
        <xdr:cNvPr id="124" name="Shape 124">
          <a:extLst>
            <a:ext uri="{FF2B5EF4-FFF2-40B4-BE49-F238E27FC236}">
              <a16:creationId xmlns:a16="http://schemas.microsoft.com/office/drawing/2014/main" id="{00000000-0008-0000-0B00-00007C000000}"/>
            </a:ext>
          </a:extLst>
        </xdr:cNvPr>
        <xdr:cNvSpPr txBox="1"/>
      </xdr:nvSpPr>
      <xdr:spPr>
        <a:xfrm>
          <a:off x="2302763" y="1586076"/>
          <a:ext cx="6086475" cy="4387849"/>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i="1" u="none" strike="noStrike">
              <a:solidFill>
                <a:schemeClr val="dk1"/>
              </a:solidFill>
              <a:latin typeface="Calibri"/>
              <a:ea typeface="Calibri"/>
              <a:cs typeface="Calibri"/>
              <a:sym typeface="Calibri"/>
            </a:rPr>
            <a:t>Relevant Terms</a:t>
          </a:r>
          <a:endParaRPr sz="1100" b="0"/>
        </a:p>
        <a:p>
          <a:pPr marL="0" lvl="0" indent="0" algn="l" rtl="0">
            <a:spcBef>
              <a:spcPts val="0"/>
            </a:spcBef>
            <a:spcAft>
              <a:spcPts val="0"/>
            </a:spcAft>
            <a:buNone/>
          </a:pPr>
          <a:r>
            <a:rPr lang="en-US" sz="1100" b="0" i="0" u="sng">
              <a:solidFill>
                <a:schemeClr val="dk1"/>
              </a:solidFill>
              <a:latin typeface="Calibri"/>
              <a:ea typeface="Calibri"/>
              <a:cs typeface="Calibri"/>
              <a:sym typeface="Calibri"/>
            </a:rPr>
            <a:t>kW rating of equipment</a:t>
          </a:r>
          <a:r>
            <a:rPr lang="en-US" sz="1100" b="0" i="0" u="none" strike="noStrike">
              <a:solidFill>
                <a:schemeClr val="dk1"/>
              </a:solidFill>
              <a:latin typeface="Calibri"/>
              <a:ea typeface="Calibri"/>
              <a:cs typeface="Calibri"/>
              <a:sym typeface="Calibri"/>
            </a:rPr>
            <a:t>: Every piece of equipment which uses energy will have a kW rating, typically provided in watts (W) or kilowatts (kW). If provided in watts, multiply by 1000 to convert to kW.  You may find this information in a user manual, or sometimes on a tag on the equipment itself. The challenge may be with equipment that varies in rates of utilization. When there is variation, estimate the average. </a:t>
          </a:r>
          <a:endParaRPr sz="1100" b="0"/>
        </a:p>
        <a:p>
          <a:pPr marL="0" lvl="0" indent="0" algn="l" rtl="0">
            <a:spcBef>
              <a:spcPts val="0"/>
            </a:spcBef>
            <a:spcAft>
              <a:spcPts val="0"/>
            </a:spcAft>
            <a:buNone/>
          </a:pPr>
          <a:r>
            <a:rPr lang="en-US" sz="1100" b="0" i="0" u="sng">
              <a:solidFill>
                <a:schemeClr val="dk1"/>
              </a:solidFill>
              <a:latin typeface="Calibri"/>
              <a:ea typeface="Calibri"/>
              <a:cs typeface="Calibri"/>
              <a:sym typeface="Calibri"/>
            </a:rPr>
            <a:t>Hours of operation</a:t>
          </a:r>
          <a:r>
            <a:rPr lang="en-US" sz="1100" b="0" i="0" u="none" strike="noStrike">
              <a:solidFill>
                <a:schemeClr val="dk1"/>
              </a:solidFill>
              <a:latin typeface="Calibri"/>
              <a:ea typeface="Calibri"/>
              <a:cs typeface="Calibri"/>
              <a:sym typeface="Calibri"/>
            </a:rPr>
            <a:t>: This figure should indicate the number of hours the equipment is in operation. E.g. you may only use the equipment for 8 hours per day, in which you would input ‘8’. </a:t>
          </a:r>
          <a:endParaRPr sz="1100" b="0"/>
        </a:p>
        <a:p>
          <a:pPr marL="0" lvl="0" indent="0" algn="l" rtl="0">
            <a:spcBef>
              <a:spcPts val="0"/>
            </a:spcBef>
            <a:spcAft>
              <a:spcPts val="0"/>
            </a:spcAft>
            <a:buNone/>
          </a:pPr>
          <a:r>
            <a:rPr lang="en-US" sz="1100" b="0" i="0" u="sng">
              <a:solidFill>
                <a:schemeClr val="dk1"/>
              </a:solidFill>
              <a:latin typeface="Calibri"/>
              <a:ea typeface="Calibri"/>
              <a:cs typeface="Calibri"/>
              <a:sym typeface="Calibri"/>
            </a:rPr>
            <a:t>Days of operation:</a:t>
          </a:r>
          <a:r>
            <a:rPr lang="en-US" sz="1100" b="0" i="0" u="none" strike="noStrike">
              <a:solidFill>
                <a:schemeClr val="dk1"/>
              </a:solidFill>
              <a:latin typeface="Calibri"/>
              <a:ea typeface="Calibri"/>
              <a:cs typeface="Calibri"/>
              <a:sym typeface="Calibri"/>
            </a:rPr>
            <a:t> This figure indicates the days per week the equipment is in operation.  E.g. you may only use water for 5 days a week, in which you would input ‘5’. </a:t>
          </a:r>
          <a:endParaRPr sz="1100" b="0"/>
        </a:p>
        <a:p>
          <a:pPr marL="0" lvl="0" indent="0" algn="l" rtl="0">
            <a:spcBef>
              <a:spcPts val="0"/>
            </a:spcBef>
            <a:spcAft>
              <a:spcPts val="0"/>
            </a:spcAft>
            <a:buNone/>
          </a:pPr>
          <a:br>
            <a:rPr lang="en-US" sz="1100" b="0">
              <a:solidFill>
                <a:schemeClr val="dk1"/>
              </a:solidFill>
              <a:latin typeface="Calibri"/>
              <a:ea typeface="Calibri"/>
              <a:cs typeface="Calibri"/>
              <a:sym typeface="Calibri"/>
            </a:rPr>
          </a:br>
          <a:r>
            <a:rPr lang="en-US" sz="1100" b="0" i="1" u="none" strike="noStrike">
              <a:solidFill>
                <a:schemeClr val="dk1"/>
              </a:solidFill>
              <a:latin typeface="Calibri"/>
              <a:ea typeface="Calibri"/>
              <a:cs typeface="Calibri"/>
              <a:sym typeface="Calibri"/>
            </a:rPr>
            <a:t>*Totals are provided as an annual sum.</a:t>
          </a:r>
          <a:endParaRPr sz="1100" b="0"/>
        </a:p>
        <a:p>
          <a:pPr marL="0" lvl="0" indent="0" algn="l" rtl="0">
            <a:spcBef>
              <a:spcPts val="0"/>
            </a:spcBef>
            <a:spcAft>
              <a:spcPts val="0"/>
            </a:spcAft>
            <a:buNone/>
          </a:pPr>
          <a:r>
            <a:rPr lang="en-US" sz="1100" b="0" i="0" u="none" strike="noStrike">
              <a:solidFill>
                <a:schemeClr val="dk1"/>
              </a:solidFill>
              <a:latin typeface="Calibri"/>
              <a:ea typeface="Calibri"/>
              <a:cs typeface="Calibri"/>
              <a:sym typeface="Calibri"/>
            </a:rPr>
            <a:t> </a:t>
          </a:r>
          <a:endParaRPr sz="1100" b="0"/>
        </a:p>
        <a:p>
          <a:pPr marL="0" lvl="0" indent="0" algn="l" rtl="0">
            <a:spcBef>
              <a:spcPts val="0"/>
            </a:spcBef>
            <a:spcAft>
              <a:spcPts val="0"/>
            </a:spcAft>
            <a:buNone/>
          </a:pPr>
          <a:r>
            <a:rPr lang="en-US" sz="1100" b="1" i="1" u="none" strike="noStrike">
              <a:solidFill>
                <a:schemeClr val="dk1"/>
              </a:solidFill>
              <a:latin typeface="Calibri"/>
              <a:ea typeface="Calibri"/>
              <a:cs typeface="Calibri"/>
              <a:sym typeface="Calibri"/>
            </a:rPr>
            <a:t>Tips</a:t>
          </a:r>
          <a:endParaRPr sz="1100" b="0"/>
        </a:p>
        <a:p>
          <a:pPr marL="0" lvl="0" indent="0" algn="l" rtl="0">
            <a:spcBef>
              <a:spcPts val="0"/>
            </a:spcBef>
            <a:spcAft>
              <a:spcPts val="0"/>
            </a:spcAft>
            <a:buNone/>
          </a:pPr>
          <a:r>
            <a:rPr lang="en-US" sz="1100" b="0" i="0" u="none" strike="noStrike">
              <a:solidFill>
                <a:schemeClr val="dk1"/>
              </a:solidFill>
              <a:latin typeface="Calibri"/>
              <a:ea typeface="Calibri"/>
              <a:cs typeface="Calibri"/>
              <a:sym typeface="Calibri"/>
            </a:rPr>
            <a:t>1. You may be able to measure kW using a power meter. Ensure you have permission to do so, and seek guidance on how to utilise any meters safely prior to use.</a:t>
          </a:r>
          <a:endParaRPr sz="1400"/>
        </a:p>
        <a:p>
          <a:pPr marL="0" lvl="0" indent="0" algn="l" rtl="0">
            <a:spcBef>
              <a:spcPts val="0"/>
            </a:spcBef>
            <a:spcAft>
              <a:spcPts val="0"/>
            </a:spcAft>
            <a:buNone/>
          </a:pPr>
          <a:r>
            <a:rPr lang="en-US" sz="1100" b="0" i="0" u="none" strike="noStrike">
              <a:solidFill>
                <a:schemeClr val="dk1"/>
              </a:solidFill>
              <a:latin typeface="Calibri"/>
              <a:ea typeface="Calibri"/>
              <a:cs typeface="Calibri"/>
              <a:sym typeface="Calibri"/>
            </a:rPr>
            <a:t>2. Some equipment may have a digital display which remains on while the equipment itself is not in use. E.g. a centrifuge may have a small display, but not be actively spinning. Target equipment kW when it is in full use, as most digital displays will utilise negligible sums of energy. </a:t>
          </a:r>
          <a:endParaRPr sz="1400"/>
        </a:p>
        <a:p>
          <a:pPr marL="0" lvl="0" indent="0" algn="l" rtl="0">
            <a:spcBef>
              <a:spcPts val="0"/>
            </a:spcBef>
            <a:spcAft>
              <a:spcPts val="0"/>
            </a:spcAft>
            <a:buNone/>
          </a:pPr>
          <a:r>
            <a:rPr lang="en-US" sz="1100" b="0" i="0" u="none" strike="noStrike">
              <a:solidFill>
                <a:schemeClr val="dk1"/>
              </a:solidFill>
              <a:latin typeface="Calibri"/>
              <a:ea typeface="Calibri"/>
              <a:cs typeface="Calibri"/>
              <a:sym typeface="Calibri"/>
            </a:rPr>
            <a:t>3. Avoid metering any 3-phase power equipment unless with a professional electrician.</a:t>
          </a:r>
          <a:endParaRPr sz="1400"/>
        </a:p>
        <a:p>
          <a:pPr marL="0" lvl="0" indent="0" algn="l" rtl="0">
            <a:spcBef>
              <a:spcPts val="0"/>
            </a:spcBef>
            <a:spcAft>
              <a:spcPts val="0"/>
            </a:spcAft>
            <a:buNone/>
          </a:pPr>
          <a:endParaRPr sz="1100"/>
        </a:p>
      </xdr:txBody>
    </xdr:sp>
    <xdr:clientData fLocksWithSheet="0"/>
  </xdr:oneCellAnchor>
</xdr:wsDr>
</file>

<file path=xl/drawings/drawing11.xml><?xml version="1.0" encoding="utf-8"?>
<xdr:wsDr xmlns:xdr="http://schemas.openxmlformats.org/drawingml/2006/spreadsheetDrawing" xmlns:a="http://schemas.openxmlformats.org/drawingml/2006/main">
  <xdr:oneCellAnchor>
    <xdr:from>
      <xdr:col>10</xdr:col>
      <xdr:colOff>209550</xdr:colOff>
      <xdr:row>4</xdr:row>
      <xdr:rowOff>171450</xdr:rowOff>
    </xdr:from>
    <xdr:ext cx="5714092" cy="4591050"/>
    <xdr:sp macro="" textlink="">
      <xdr:nvSpPr>
        <xdr:cNvPr id="125" name="Shape 125">
          <a:extLst>
            <a:ext uri="{FF2B5EF4-FFF2-40B4-BE49-F238E27FC236}">
              <a16:creationId xmlns:a16="http://schemas.microsoft.com/office/drawing/2014/main" id="{00000000-0008-0000-0C00-00007D000000}"/>
            </a:ext>
          </a:extLst>
        </xdr:cNvPr>
        <xdr:cNvSpPr txBox="1"/>
      </xdr:nvSpPr>
      <xdr:spPr>
        <a:xfrm>
          <a:off x="6994979" y="1341664"/>
          <a:ext cx="5714092" cy="45910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i="1" u="none" strike="noStrike">
              <a:solidFill>
                <a:srgbClr val="000000"/>
              </a:solidFill>
              <a:latin typeface="Calibri"/>
              <a:ea typeface="Calibri"/>
              <a:cs typeface="Calibri"/>
              <a:sym typeface="Calibri"/>
            </a:rPr>
            <a:t>Relevant Terms</a:t>
          </a:r>
          <a:endParaRPr sz="1100" b="0">
            <a:solidFill>
              <a:srgbClr val="000000"/>
            </a:solidFill>
          </a:endParaRPr>
        </a:p>
        <a:p>
          <a:pPr marL="0" lvl="0" indent="0" algn="l" rtl="0">
            <a:spcBef>
              <a:spcPts val="0"/>
            </a:spcBef>
            <a:spcAft>
              <a:spcPts val="0"/>
            </a:spcAft>
            <a:buNone/>
          </a:pPr>
          <a:r>
            <a:rPr lang="en-US" sz="1100" u="sng">
              <a:solidFill>
                <a:schemeClr val="dk1"/>
              </a:solidFill>
              <a:latin typeface="Calibri"/>
              <a:ea typeface="Calibri"/>
              <a:cs typeface="Calibri"/>
              <a:sym typeface="Calibri"/>
            </a:rPr>
            <a:t>Volume of water used (Litres per hour)</a:t>
          </a:r>
          <a:r>
            <a:rPr lang="en-US" sz="1100">
              <a:solidFill>
                <a:schemeClr val="dk1"/>
              </a:solidFill>
              <a:latin typeface="Calibri"/>
              <a:ea typeface="Calibri"/>
              <a:cs typeface="Calibri"/>
              <a:sym typeface="Calibri"/>
            </a:rPr>
            <a:t>: This is the amount of water which has been utilised. Note that it is recorded in litres (L) and not m</a:t>
          </a:r>
          <a:r>
            <a:rPr lang="en-US" sz="1100" baseline="30000">
              <a:solidFill>
                <a:schemeClr val="dk1"/>
              </a:solidFill>
              <a:latin typeface="Calibri"/>
              <a:ea typeface="Calibri"/>
              <a:cs typeface="Calibri"/>
              <a:sym typeface="Calibri"/>
            </a:rPr>
            <a:t>3 </a:t>
          </a:r>
          <a:r>
            <a:rPr lang="en-US" sz="1100">
              <a:solidFill>
                <a:schemeClr val="dk1"/>
              </a:solidFill>
              <a:latin typeface="Calibri"/>
              <a:ea typeface="Calibri"/>
              <a:cs typeface="Calibri"/>
              <a:sym typeface="Calibri"/>
            </a:rPr>
            <a:t>(meters cubed). If your water was volume was noted in m</a:t>
          </a:r>
          <a:r>
            <a:rPr lang="en-US" sz="1100" baseline="30000">
              <a:solidFill>
                <a:schemeClr val="dk1"/>
              </a:solidFill>
              <a:latin typeface="Calibri"/>
              <a:ea typeface="Calibri"/>
              <a:cs typeface="Calibri"/>
              <a:sym typeface="Calibri"/>
            </a:rPr>
            <a:t>3 </a:t>
          </a:r>
          <a:r>
            <a:rPr lang="en-US" sz="1100">
              <a:solidFill>
                <a:schemeClr val="dk1"/>
              </a:solidFill>
              <a:latin typeface="Calibri"/>
              <a:ea typeface="Calibri"/>
              <a:cs typeface="Calibri"/>
              <a:sym typeface="Calibri"/>
            </a:rPr>
            <a:t>please divide by 1000 to convert to litres. </a:t>
          </a:r>
          <a:endParaRPr sz="1400"/>
        </a:p>
        <a:p>
          <a:pPr marL="0" lvl="0" indent="0" algn="l" rtl="0">
            <a:spcBef>
              <a:spcPts val="0"/>
            </a:spcBef>
            <a:spcAft>
              <a:spcPts val="0"/>
            </a:spcAft>
            <a:buNone/>
          </a:pPr>
          <a:r>
            <a:rPr lang="en-US" sz="1100" u="sng">
              <a:solidFill>
                <a:schemeClr val="dk1"/>
              </a:solidFill>
              <a:latin typeface="Calibri"/>
              <a:ea typeface="Calibri"/>
              <a:cs typeface="Calibri"/>
              <a:sym typeface="Calibri"/>
            </a:rPr>
            <a:t>Hours of operation</a:t>
          </a:r>
          <a:r>
            <a:rPr lang="en-US" sz="1100">
              <a:solidFill>
                <a:schemeClr val="dk1"/>
              </a:solidFill>
              <a:latin typeface="Calibri"/>
              <a:ea typeface="Calibri"/>
              <a:cs typeface="Calibri"/>
              <a:sym typeface="Calibri"/>
            </a:rPr>
            <a:t>: Your water usage may vary in terms of hours per day. E.g. you may only use water for 8 hours per day, in which you would input ‘8’. If you’re trying to determine the carbon or cost of an amount of water which doesn’t require any units of time, simply input ‘1’ here. </a:t>
          </a:r>
          <a:endParaRPr sz="1400"/>
        </a:p>
        <a:p>
          <a:pPr marL="0" lvl="0" indent="0" algn="l" rtl="0">
            <a:spcBef>
              <a:spcPts val="0"/>
            </a:spcBef>
            <a:spcAft>
              <a:spcPts val="0"/>
            </a:spcAft>
            <a:buNone/>
          </a:pPr>
          <a:r>
            <a:rPr lang="en-US" sz="1100" u="sng">
              <a:solidFill>
                <a:schemeClr val="dk1"/>
              </a:solidFill>
              <a:latin typeface="Calibri"/>
              <a:ea typeface="Calibri"/>
              <a:cs typeface="Calibri"/>
              <a:sym typeface="Calibri"/>
            </a:rPr>
            <a:t>Days of operation:</a:t>
          </a:r>
          <a:r>
            <a:rPr lang="en-US" sz="1100">
              <a:solidFill>
                <a:schemeClr val="dk1"/>
              </a:solidFill>
              <a:latin typeface="Calibri"/>
              <a:ea typeface="Calibri"/>
              <a:cs typeface="Calibri"/>
              <a:sym typeface="Calibri"/>
            </a:rPr>
            <a:t> Your water usage may vary in terms of days per week. E.g. you may only use water for 5 days a week, in which you would input ‘5’. If you’re trying to determine the carbon or cost of an amount of water which doesn’t require any units of time, simply input ‘1’ here. </a:t>
          </a:r>
          <a:endParaRPr sz="1400"/>
        </a:p>
        <a:p>
          <a:pPr marL="0" lvl="0" indent="0" algn="l" rtl="0">
            <a:spcBef>
              <a:spcPts val="0"/>
            </a:spcBef>
            <a:spcAft>
              <a:spcPts val="0"/>
            </a:spcAft>
            <a:buNone/>
          </a:pPr>
          <a:br>
            <a:rPr lang="en-US" sz="1100" b="0">
              <a:solidFill>
                <a:srgbClr val="FF0000"/>
              </a:solidFill>
              <a:latin typeface="Calibri"/>
              <a:ea typeface="Calibri"/>
              <a:cs typeface="Calibri"/>
              <a:sym typeface="Calibri"/>
            </a:rPr>
          </a:br>
          <a:r>
            <a:rPr lang="en-US" sz="1100" b="0" i="1" u="none" strike="noStrike">
              <a:solidFill>
                <a:srgbClr val="000000"/>
              </a:solidFill>
              <a:latin typeface="Calibri"/>
              <a:ea typeface="Calibri"/>
              <a:cs typeface="Calibri"/>
              <a:sym typeface="Calibri"/>
            </a:rPr>
            <a:t>*Totals are provided as an annual sum.</a:t>
          </a:r>
          <a:endParaRPr sz="1100" b="0">
            <a:solidFill>
              <a:srgbClr val="000000"/>
            </a:solidFill>
          </a:endParaRPr>
        </a:p>
        <a:p>
          <a:pPr marL="0" lvl="0" indent="0" algn="l" rtl="0">
            <a:spcBef>
              <a:spcPts val="0"/>
            </a:spcBef>
            <a:spcAft>
              <a:spcPts val="0"/>
            </a:spcAft>
            <a:buNone/>
          </a:pPr>
          <a:r>
            <a:rPr lang="en-US" sz="1100" b="0" i="0" u="none" strike="noStrike">
              <a:solidFill>
                <a:srgbClr val="FF0000"/>
              </a:solidFill>
              <a:latin typeface="Calibri"/>
              <a:ea typeface="Calibri"/>
              <a:cs typeface="Calibri"/>
              <a:sym typeface="Calibri"/>
            </a:rPr>
            <a:t> </a:t>
          </a:r>
          <a:endParaRPr sz="1100" b="0">
            <a:solidFill>
              <a:srgbClr val="FF0000"/>
            </a:solidFill>
          </a:endParaRPr>
        </a:p>
        <a:p>
          <a:pPr marL="0" lvl="0" indent="0" algn="l" rtl="0">
            <a:spcBef>
              <a:spcPts val="0"/>
            </a:spcBef>
            <a:spcAft>
              <a:spcPts val="0"/>
            </a:spcAft>
            <a:buNone/>
          </a:pPr>
          <a:r>
            <a:rPr lang="en-US" sz="1100" b="1" i="1">
              <a:solidFill>
                <a:schemeClr val="dk1"/>
              </a:solidFill>
              <a:latin typeface="Calibri"/>
              <a:ea typeface="Calibri"/>
              <a:cs typeface="Calibri"/>
              <a:sym typeface="Calibri"/>
            </a:rPr>
            <a:t>Tips</a:t>
          </a:r>
          <a:endParaRPr sz="1100">
            <a:solidFill>
              <a:schemeClr val="dk1"/>
            </a:solidFill>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 If you’re estimating a rate of water usage from a tap, you may need to determine the litres/hour of your tap which can vary. Small to normal kitchen taps typically flow at 4-6 litres/minute, or 240-360 litres/hour.</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 This calculator estimates CO</a:t>
          </a:r>
          <a:r>
            <a:rPr lang="en-US" sz="1100" baseline="-25000">
              <a:solidFill>
                <a:schemeClr val="dk1"/>
              </a:solidFill>
              <a:latin typeface="Calibri"/>
              <a:ea typeface="Calibri"/>
              <a:cs typeface="Calibri"/>
              <a:sym typeface="Calibri"/>
            </a:rPr>
            <a:t>2</a:t>
          </a:r>
          <a:r>
            <a:rPr lang="en-US" sz="1100">
              <a:solidFill>
                <a:schemeClr val="dk1"/>
              </a:solidFill>
              <a:latin typeface="Calibri"/>
              <a:ea typeface="Calibri"/>
              <a:cs typeface="Calibri"/>
              <a:sym typeface="Calibri"/>
            </a:rPr>
            <a:t> and cost associated with normal tap water. Any purified or specialist waters will likely have a much greater CO</a:t>
          </a:r>
          <a:r>
            <a:rPr lang="en-US" sz="1100" baseline="-25000">
              <a:solidFill>
                <a:schemeClr val="dk1"/>
              </a:solidFill>
              <a:latin typeface="Calibri"/>
              <a:ea typeface="Calibri"/>
              <a:cs typeface="Calibri"/>
              <a:sym typeface="Calibri"/>
            </a:rPr>
            <a:t>2 </a:t>
          </a:r>
          <a:r>
            <a:rPr lang="en-US" sz="1100">
              <a:solidFill>
                <a:schemeClr val="dk1"/>
              </a:solidFill>
              <a:latin typeface="Calibri"/>
              <a:ea typeface="Calibri"/>
              <a:cs typeface="Calibri"/>
              <a:sym typeface="Calibri"/>
            </a:rPr>
            <a:t>and cost associated, though this varies on what is being done to the water. </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 Typically, water companies will charge both to provide and remove water (though the drain) with drainage often costing more. This calculator assumes the water being both provided as well as draining. </a:t>
          </a:r>
          <a:endParaRPr sz="1400"/>
        </a:p>
        <a:p>
          <a:pPr marL="0" lvl="0" indent="0" algn="l" rtl="0">
            <a:spcBef>
              <a:spcPts val="0"/>
            </a:spcBef>
            <a:spcAft>
              <a:spcPts val="0"/>
            </a:spcAft>
            <a:buNone/>
          </a:pPr>
          <a:endParaRPr sz="1100" b="1" i="1">
            <a:solidFill>
              <a:schemeClr val="dk1"/>
            </a:solidFill>
            <a:latin typeface="Calibri"/>
            <a:ea typeface="Calibri"/>
            <a:cs typeface="Calibri"/>
            <a:sym typeface="Calibri"/>
          </a:endParaRPr>
        </a:p>
        <a:p>
          <a:pPr marL="0" lvl="0" indent="0" algn="l" rtl="0">
            <a:spcBef>
              <a:spcPts val="0"/>
            </a:spcBef>
            <a:spcAft>
              <a:spcPts val="0"/>
            </a:spcAft>
            <a:buNone/>
          </a:pPr>
          <a:r>
            <a:rPr lang="en-US" sz="1100" b="1" i="1">
              <a:solidFill>
                <a:schemeClr val="dk1"/>
              </a:solidFill>
              <a:latin typeface="Calibri"/>
              <a:ea typeface="Calibri"/>
              <a:cs typeface="Calibri"/>
              <a:sym typeface="Calibri"/>
            </a:rPr>
            <a:t>Related Criteria</a:t>
          </a:r>
          <a:endParaRPr sz="1100">
            <a:solidFill>
              <a:schemeClr val="dk1"/>
            </a:solidFill>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32, 37, 44</a:t>
          </a:r>
          <a:endParaRPr sz="1400"/>
        </a:p>
        <a:p>
          <a:pPr marL="0" lvl="0" indent="0" algn="l" rtl="0">
            <a:spcBef>
              <a:spcPts val="0"/>
            </a:spcBef>
            <a:spcAft>
              <a:spcPts val="0"/>
            </a:spcAft>
            <a:buNone/>
          </a:pPr>
          <a:endParaRPr sz="1100"/>
        </a:p>
      </xdr:txBody>
    </xdr:sp>
    <xdr:clientData fLocksWithSheet="0"/>
  </xdr:oneCellAnchor>
</xdr:wsDr>
</file>

<file path=xl/drawings/drawing12.xml><?xml version="1.0" encoding="utf-8"?>
<xdr:wsDr xmlns:xdr="http://schemas.openxmlformats.org/drawingml/2006/spreadsheetDrawing" xmlns:a="http://schemas.openxmlformats.org/drawingml/2006/main">
  <xdr:oneCellAnchor>
    <xdr:from>
      <xdr:col>0</xdr:col>
      <xdr:colOff>152400</xdr:colOff>
      <xdr:row>1</xdr:row>
      <xdr:rowOff>0</xdr:rowOff>
    </xdr:from>
    <xdr:ext cx="9201150" cy="809625"/>
    <xdr:sp macro="" textlink="">
      <xdr:nvSpPr>
        <xdr:cNvPr id="126" name="Shape 126">
          <a:extLst>
            <a:ext uri="{FF2B5EF4-FFF2-40B4-BE49-F238E27FC236}">
              <a16:creationId xmlns:a16="http://schemas.microsoft.com/office/drawing/2014/main" id="{00000000-0008-0000-0D00-00007E000000}"/>
            </a:ext>
          </a:extLst>
        </xdr:cNvPr>
        <xdr:cNvSpPr txBox="1"/>
      </xdr:nvSpPr>
      <xdr:spPr>
        <a:xfrm>
          <a:off x="747013" y="3378363"/>
          <a:ext cx="9197975" cy="80327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accent6"/>
            </a:buClr>
            <a:buSzPts val="1100"/>
            <a:buFont typeface="Calibri"/>
            <a:buNone/>
          </a:pPr>
          <a:r>
            <a:rPr lang="en-US" sz="1100" b="1">
              <a:solidFill>
                <a:schemeClr val="accent6"/>
              </a:solidFill>
              <a:latin typeface="Calibri"/>
              <a:ea typeface="Calibri"/>
              <a:cs typeface="Calibri"/>
              <a:sym typeface="Calibri"/>
            </a:rPr>
            <a:t>How it works</a:t>
          </a:r>
          <a:r>
            <a:rPr lang="en-US" sz="1100">
              <a:solidFill>
                <a:schemeClr val="dk1"/>
              </a:solidFill>
              <a:latin typeface="Calibri"/>
              <a:ea typeface="Calibri"/>
              <a:cs typeface="Calibri"/>
              <a:sym typeface="Calibri"/>
            </a:rPr>
            <a:t>: Open Initiatives is a place where you can record all the good practice implemented which may not get captured by calculators. We suggest recording instances for e.g. where you saved in procurement due to sustainable considerations. Further examples include water savings, time saving exercise, fewer consumables, or examples of how good practice benefitted your laboratory. Please provide context for any quantified figures (e.g. litres of water saved per </a:t>
          </a:r>
          <a:r>
            <a:rPr lang="en-US" sz="1100" u="sng">
              <a:solidFill>
                <a:schemeClr val="dk1"/>
              </a:solidFill>
              <a:latin typeface="Calibri"/>
              <a:ea typeface="Calibri"/>
              <a:cs typeface="Calibri"/>
              <a:sym typeface="Calibri"/>
            </a:rPr>
            <a:t>year</a:t>
          </a:r>
          <a:r>
            <a:rPr lang="en-US" sz="1100">
              <a:solidFill>
                <a:schemeClr val="dk1"/>
              </a:solidFill>
              <a:latin typeface="Calibri"/>
              <a:ea typeface="Calibri"/>
              <a:cs typeface="Calibri"/>
              <a:sym typeface="Calibri"/>
            </a:rPr>
            <a:t>). </a:t>
          </a:r>
          <a:r>
            <a:rPr lang="en-US" sz="1100" b="1" i="1" u="sng">
              <a:solidFill>
                <a:srgbClr val="FF0000"/>
              </a:solidFill>
              <a:latin typeface="Calibri"/>
              <a:ea typeface="Calibri"/>
              <a:cs typeface="Calibri"/>
              <a:sym typeface="Calibri"/>
            </a:rPr>
            <a:t>Below are examples in red, delete as you progress.</a:t>
          </a:r>
          <a:endParaRPr sz="1100" b="1" i="1" u="sng"/>
        </a:p>
      </xdr:txBody>
    </xdr:sp>
    <xdr:clientData fLocksWithSheet="0"/>
  </xdr:oneCellAnchor>
</xdr:wsDr>
</file>

<file path=xl/drawings/drawing13.xml><?xml version="1.0" encoding="utf-8"?>
<xdr:wsDr xmlns:xdr="http://schemas.openxmlformats.org/drawingml/2006/spreadsheetDrawing" xmlns:a="http://schemas.openxmlformats.org/drawingml/2006/main">
  <xdr:oneCellAnchor>
    <xdr:from>
      <xdr:col>9</xdr:col>
      <xdr:colOff>257175</xdr:colOff>
      <xdr:row>0</xdr:row>
      <xdr:rowOff>-9525</xdr:rowOff>
    </xdr:from>
    <xdr:ext cx="790575" cy="47625"/>
    <xdr:sp macro="" textlink="">
      <xdr:nvSpPr>
        <xdr:cNvPr id="127" name="Shape 127">
          <a:extLst>
            <a:ext uri="{FF2B5EF4-FFF2-40B4-BE49-F238E27FC236}">
              <a16:creationId xmlns:a16="http://schemas.microsoft.com/office/drawing/2014/main" id="{00000000-0008-0000-0E00-00007F000000}"/>
            </a:ext>
          </a:extLst>
        </xdr:cNvPr>
        <xdr:cNvSpPr txBox="1"/>
      </xdr:nvSpPr>
      <xdr:spPr>
        <a:xfrm>
          <a:off x="4955475" y="3760950"/>
          <a:ext cx="781050" cy="381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0</xdr:col>
      <xdr:colOff>152400</xdr:colOff>
      <xdr:row>1</xdr:row>
      <xdr:rowOff>0</xdr:rowOff>
    </xdr:from>
    <xdr:ext cx="7038975" cy="276225"/>
    <xdr:sp macro="" textlink="">
      <xdr:nvSpPr>
        <xdr:cNvPr id="128" name="Shape 128">
          <a:extLst>
            <a:ext uri="{FF2B5EF4-FFF2-40B4-BE49-F238E27FC236}">
              <a16:creationId xmlns:a16="http://schemas.microsoft.com/office/drawing/2014/main" id="{00000000-0008-0000-0E00-000080000000}"/>
            </a:ext>
          </a:extLst>
        </xdr:cNvPr>
        <xdr:cNvSpPr txBox="1"/>
      </xdr:nvSpPr>
      <xdr:spPr>
        <a:xfrm>
          <a:off x="1831275" y="3646650"/>
          <a:ext cx="702945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solidFill>
              <a:schemeClr val="accent6"/>
            </a:solidFill>
          </a:endParaRPr>
        </a:p>
      </xdr:txBody>
    </xdr:sp>
    <xdr:clientData fLocksWithSheet="0"/>
  </xdr:oneCellAnchor>
  <xdr:oneCellAnchor>
    <xdr:from>
      <xdr:col>1</xdr:col>
      <xdr:colOff>69850</xdr:colOff>
      <xdr:row>0</xdr:row>
      <xdr:rowOff>168275</xdr:rowOff>
    </xdr:from>
    <xdr:ext cx="9420225" cy="895350"/>
    <xdr:sp macro="" textlink="">
      <xdr:nvSpPr>
        <xdr:cNvPr id="129" name="Shape 129">
          <a:extLst>
            <a:ext uri="{FF2B5EF4-FFF2-40B4-BE49-F238E27FC236}">
              <a16:creationId xmlns:a16="http://schemas.microsoft.com/office/drawing/2014/main" id="{00000000-0008-0000-0E00-000081000000}"/>
            </a:ext>
          </a:extLst>
        </xdr:cNvPr>
        <xdr:cNvSpPr txBox="1"/>
      </xdr:nvSpPr>
      <xdr:spPr>
        <a:xfrm>
          <a:off x="647700" y="168275"/>
          <a:ext cx="9420225" cy="8953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rgbClr val="70AD47"/>
            </a:buClr>
            <a:buSzPts val="1200"/>
            <a:buFont typeface="Calibri"/>
            <a:buNone/>
          </a:pPr>
          <a:r>
            <a:rPr lang="en-US" sz="1600" b="1" i="0" u="none" strike="noStrike" cap="none">
              <a:solidFill>
                <a:srgbClr val="70AD47"/>
              </a:solidFill>
              <a:latin typeface="Calibri"/>
              <a:ea typeface="Calibri"/>
              <a:cs typeface="Calibri"/>
              <a:sym typeface="Calibri"/>
            </a:rPr>
            <a:t>Savings Summary </a:t>
          </a:r>
          <a:endParaRPr sz="1600"/>
        </a:p>
        <a:p>
          <a:pPr marL="0" marR="0" lvl="0" indent="0" algn="l" rtl="0">
            <a:lnSpc>
              <a:spcPct val="100000"/>
            </a:lnSpc>
            <a:spcBef>
              <a:spcPts val="0"/>
            </a:spcBef>
            <a:spcAft>
              <a:spcPts val="0"/>
            </a:spcAft>
            <a:buClr>
              <a:srgbClr val="000000"/>
            </a:buClr>
            <a:buSzPts val="1200"/>
            <a:buFont typeface="Calibri"/>
            <a:buNone/>
          </a:pPr>
          <a:r>
            <a:rPr lang="en-US" sz="1200" b="0" i="0" u="none" strike="noStrike" cap="none">
              <a:solidFill>
                <a:srgbClr val="000000"/>
              </a:solidFill>
              <a:latin typeface="Calibri"/>
              <a:ea typeface="Calibri"/>
              <a:cs typeface="Calibri"/>
              <a:sym typeface="Calibri"/>
            </a:rPr>
            <a:t>Here you will find a summary of all the progress and good work you've done. </a:t>
          </a:r>
          <a:endParaRPr sz="1400"/>
        </a:p>
        <a:p>
          <a:pPr marL="0" marR="0" lvl="0" indent="0" algn="l" rtl="0">
            <a:lnSpc>
              <a:spcPct val="100000"/>
            </a:lnSpc>
            <a:spcBef>
              <a:spcPts val="0"/>
            </a:spcBef>
            <a:spcAft>
              <a:spcPts val="0"/>
            </a:spcAft>
            <a:buClr>
              <a:srgbClr val="000000"/>
            </a:buClr>
            <a:buSzPts val="1200"/>
            <a:buFont typeface="Calibri"/>
            <a:buNone/>
          </a:pPr>
          <a:r>
            <a:rPr lang="en-US" sz="1200" b="0" i="0" u="none" strike="noStrike" cap="none">
              <a:solidFill>
                <a:srgbClr val="000000"/>
              </a:solidFill>
              <a:latin typeface="Calibri"/>
              <a:ea typeface="Calibri"/>
              <a:cs typeface="Calibri"/>
              <a:sym typeface="Calibri"/>
            </a:rPr>
            <a:t>You can see how much you've saved in each tab (except open initiatives), and how much you've saved in both carbon and pounds. For savings to appear on this page ensure that the relevant calculators have had "Yes" selected in the green drop-down box, which asks if it should be included. </a:t>
          </a:r>
          <a:endParaRPr sz="1200" b="0" i="0" u="none" strike="noStrike" cap="none">
            <a:solidFill>
              <a:srgbClr val="70AD47"/>
            </a:solidFill>
            <a:latin typeface="Calibri"/>
            <a:ea typeface="Calibri"/>
            <a:cs typeface="Calibri"/>
            <a:sym typeface="Calibri"/>
          </a:endParaRPr>
        </a:p>
        <a:p>
          <a:pPr marL="0" lvl="0" indent="0" algn="l" rtl="0">
            <a:spcBef>
              <a:spcPts val="0"/>
            </a:spcBef>
            <a:spcAft>
              <a:spcPts val="0"/>
            </a:spcAft>
            <a:buSzPts val="1100"/>
            <a:buFont typeface="Arial"/>
            <a:buNone/>
          </a:pP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9525</xdr:colOff>
      <xdr:row>4</xdr:row>
      <xdr:rowOff>28575</xdr:rowOff>
    </xdr:from>
    <xdr:ext cx="5038725" cy="285750"/>
    <xdr:sp macro="" textlink="">
      <xdr:nvSpPr>
        <xdr:cNvPr id="3" name="Shape 3">
          <a:hlinkClick xmlns:r="http://schemas.openxmlformats.org/officeDocument/2006/relationships" r:id="rId1"/>
          <a:extLst>
            <a:ext uri="{FF2B5EF4-FFF2-40B4-BE49-F238E27FC236}">
              <a16:creationId xmlns:a16="http://schemas.microsoft.com/office/drawing/2014/main" id="{00000000-0008-0000-0300-000003000000}"/>
            </a:ext>
          </a:extLst>
        </xdr:cNvPr>
        <xdr:cNvSpPr txBox="1"/>
      </xdr:nvSpPr>
      <xdr:spPr>
        <a:xfrm>
          <a:off x="2829091" y="3640011"/>
          <a:ext cx="5033819" cy="279978"/>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Case study on recycling plastics in tissue culture spaces at KCL</a:t>
          </a:r>
          <a:endParaRPr sz="1100"/>
        </a:p>
      </xdr:txBody>
    </xdr:sp>
    <xdr:clientData fLocksWithSheet="0"/>
  </xdr:oneCellAnchor>
  <xdr:oneCellAnchor>
    <xdr:from>
      <xdr:col>6</xdr:col>
      <xdr:colOff>27516</xdr:colOff>
      <xdr:row>6</xdr:row>
      <xdr:rowOff>31750</xdr:rowOff>
    </xdr:from>
    <xdr:ext cx="5067300" cy="295275"/>
    <xdr:sp macro="" textlink="">
      <xdr:nvSpPr>
        <xdr:cNvPr id="4" name="Shape 4">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8769349" y="2635250"/>
          <a:ext cx="5067300" cy="295275"/>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UCL permanent and daily departure documents may be found here</a:t>
          </a:r>
          <a:endParaRPr sz="1100"/>
        </a:p>
      </xdr:txBody>
    </xdr:sp>
    <xdr:clientData fLocksWithSheet="0"/>
  </xdr:oneCellAnchor>
  <xdr:oneCellAnchor>
    <xdr:from>
      <xdr:col>6</xdr:col>
      <xdr:colOff>9525</xdr:colOff>
      <xdr:row>9</xdr:row>
      <xdr:rowOff>9525</xdr:rowOff>
    </xdr:from>
    <xdr:ext cx="5095875" cy="266700"/>
    <xdr:sp macro="" textlink="">
      <xdr:nvSpPr>
        <xdr:cNvPr id="5" name="Shape 5">
          <a:hlinkClick xmlns:r="http://schemas.openxmlformats.org/officeDocument/2006/relationships" r:id="rId3"/>
          <a:extLst>
            <a:ext uri="{FF2B5EF4-FFF2-40B4-BE49-F238E27FC236}">
              <a16:creationId xmlns:a16="http://schemas.microsoft.com/office/drawing/2014/main" id="{00000000-0008-0000-0300-000005000000}"/>
            </a:ext>
          </a:extLst>
        </xdr:cNvPr>
        <xdr:cNvSpPr txBox="1"/>
      </xdr:nvSpPr>
      <xdr:spPr>
        <a:xfrm>
          <a:off x="2802152" y="3648990"/>
          <a:ext cx="5087697" cy="26202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Article on considering efficiency to equipment </a:t>
          </a:r>
          <a:endParaRPr sz="1400"/>
        </a:p>
      </xdr:txBody>
    </xdr:sp>
    <xdr:clientData fLocksWithSheet="0"/>
  </xdr:oneCellAnchor>
  <xdr:oneCellAnchor>
    <xdr:from>
      <xdr:col>6</xdr:col>
      <xdr:colOff>7938</xdr:colOff>
      <xdr:row>10</xdr:row>
      <xdr:rowOff>342900</xdr:rowOff>
    </xdr:from>
    <xdr:ext cx="5105400" cy="342900"/>
    <xdr:sp macro="" textlink="">
      <xdr:nvSpPr>
        <xdr:cNvPr id="6" name="Shape 6">
          <a:hlinkClick xmlns:r="http://schemas.openxmlformats.org/officeDocument/2006/relationships" r:id="rId4"/>
          <a:extLst>
            <a:ext uri="{FF2B5EF4-FFF2-40B4-BE49-F238E27FC236}">
              <a16:creationId xmlns:a16="http://schemas.microsoft.com/office/drawing/2014/main" id="{00000000-0008-0000-0300-000006000000}"/>
            </a:ext>
          </a:extLst>
        </xdr:cNvPr>
        <xdr:cNvSpPr txBox="1"/>
      </xdr:nvSpPr>
      <xdr:spPr>
        <a:xfrm>
          <a:off x="8770938" y="5470525"/>
          <a:ext cx="5105400" cy="342900"/>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CU Green Lab Freezer guide including good filter practice</a:t>
          </a:r>
          <a:endParaRPr sz="1400"/>
        </a:p>
      </xdr:txBody>
    </xdr:sp>
    <xdr:clientData fLocksWithSheet="0"/>
  </xdr:oneCellAnchor>
  <xdr:oneCellAnchor>
    <xdr:from>
      <xdr:col>6</xdr:col>
      <xdr:colOff>7938</xdr:colOff>
      <xdr:row>10</xdr:row>
      <xdr:rowOff>33338</xdr:rowOff>
    </xdr:from>
    <xdr:ext cx="5105400" cy="295275"/>
    <xdr:sp macro="" textlink="">
      <xdr:nvSpPr>
        <xdr:cNvPr id="7" name="Shape 7">
          <a:hlinkClick xmlns:r="http://schemas.openxmlformats.org/officeDocument/2006/relationships" r:id="rId5"/>
          <a:extLst>
            <a:ext uri="{FF2B5EF4-FFF2-40B4-BE49-F238E27FC236}">
              <a16:creationId xmlns:a16="http://schemas.microsoft.com/office/drawing/2014/main" id="{00000000-0008-0000-0300-000007000000}"/>
            </a:ext>
          </a:extLst>
        </xdr:cNvPr>
        <xdr:cNvSpPr txBox="1"/>
      </xdr:nvSpPr>
      <xdr:spPr>
        <a:xfrm>
          <a:off x="8770938" y="5160963"/>
          <a:ext cx="5105400" cy="29527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KCL policy on freezer good practice</a:t>
          </a:r>
          <a:endParaRPr sz="1400"/>
        </a:p>
      </xdr:txBody>
    </xdr:sp>
    <xdr:clientData fLocksWithSheet="0"/>
  </xdr:oneCellAnchor>
  <xdr:oneCellAnchor>
    <xdr:from>
      <xdr:col>6</xdr:col>
      <xdr:colOff>9525</xdr:colOff>
      <xdr:row>12</xdr:row>
      <xdr:rowOff>400050</xdr:rowOff>
    </xdr:from>
    <xdr:ext cx="5086350" cy="200025"/>
    <xdr:sp macro="" textlink="">
      <xdr:nvSpPr>
        <xdr:cNvPr id="8" name="Shape 8">
          <a:hlinkClick xmlns:r="http://schemas.openxmlformats.org/officeDocument/2006/relationships" r:id="rId6"/>
          <a:extLst>
            <a:ext uri="{FF2B5EF4-FFF2-40B4-BE49-F238E27FC236}">
              <a16:creationId xmlns:a16="http://schemas.microsoft.com/office/drawing/2014/main" id="{00000000-0008-0000-0300-000008000000}"/>
            </a:ext>
          </a:extLst>
        </xdr:cNvPr>
        <xdr:cNvSpPr txBox="1"/>
      </xdr:nvSpPr>
      <xdr:spPr>
        <a:xfrm>
          <a:off x="2806000" y="3684750"/>
          <a:ext cx="5080000" cy="190500"/>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Paper investigating signage effectiveness for recycling</a:t>
          </a:r>
          <a:endParaRPr sz="1400"/>
        </a:p>
      </xdr:txBody>
    </xdr:sp>
    <xdr:clientData fLocksWithSheet="0"/>
  </xdr:oneCellAnchor>
  <xdr:oneCellAnchor>
    <xdr:from>
      <xdr:col>6</xdr:col>
      <xdr:colOff>9525</xdr:colOff>
      <xdr:row>12</xdr:row>
      <xdr:rowOff>200025</xdr:rowOff>
    </xdr:from>
    <xdr:ext cx="5086350" cy="209550"/>
    <xdr:sp macro="" textlink="">
      <xdr:nvSpPr>
        <xdr:cNvPr id="9" name="Shape 9">
          <a:hlinkClick xmlns:r="http://schemas.openxmlformats.org/officeDocument/2006/relationships" r:id="rId7"/>
          <a:extLst>
            <a:ext uri="{FF2B5EF4-FFF2-40B4-BE49-F238E27FC236}">
              <a16:creationId xmlns:a16="http://schemas.microsoft.com/office/drawing/2014/main" id="{00000000-0008-0000-0300-000009000000}"/>
            </a:ext>
          </a:extLst>
        </xdr:cNvPr>
        <xdr:cNvSpPr txBox="1"/>
      </xdr:nvSpPr>
      <xdr:spPr>
        <a:xfrm>
          <a:off x="2806000" y="3679988"/>
          <a:ext cx="5080000" cy="20002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UoEdinburgh case study on turning equipment off</a:t>
          </a:r>
          <a:endParaRPr sz="1100"/>
        </a:p>
      </xdr:txBody>
    </xdr:sp>
    <xdr:clientData fLocksWithSheet="0"/>
  </xdr:oneCellAnchor>
  <xdr:oneCellAnchor>
    <xdr:from>
      <xdr:col>6</xdr:col>
      <xdr:colOff>9525</xdr:colOff>
      <xdr:row>12</xdr:row>
      <xdr:rowOff>28575</xdr:rowOff>
    </xdr:from>
    <xdr:ext cx="5057775" cy="161925"/>
    <xdr:sp macro="" textlink="">
      <xdr:nvSpPr>
        <xdr:cNvPr id="10" name="Shape 10">
          <a:hlinkClick xmlns:r="http://schemas.openxmlformats.org/officeDocument/2006/relationships" r:id="rId2"/>
          <a:extLst>
            <a:ext uri="{FF2B5EF4-FFF2-40B4-BE49-F238E27FC236}">
              <a16:creationId xmlns:a16="http://schemas.microsoft.com/office/drawing/2014/main" id="{00000000-0008-0000-0300-00000A000000}"/>
            </a:ext>
          </a:extLst>
        </xdr:cNvPr>
        <xdr:cNvSpPr txBox="1"/>
      </xdr:nvSpPr>
      <xdr:spPr>
        <a:xfrm>
          <a:off x="2817546" y="3702068"/>
          <a:ext cx="5056909" cy="155864"/>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UCL sticker templates to turn off lights and equipment</a:t>
          </a:r>
          <a:endParaRPr sz="1100"/>
        </a:p>
      </xdr:txBody>
    </xdr:sp>
    <xdr:clientData fLocksWithSheet="0"/>
  </xdr:oneCellAnchor>
  <xdr:oneCellAnchor>
    <xdr:from>
      <xdr:col>6</xdr:col>
      <xdr:colOff>15875</xdr:colOff>
      <xdr:row>11</xdr:row>
      <xdr:rowOff>26458</xdr:rowOff>
    </xdr:from>
    <xdr:ext cx="4185709" cy="301626"/>
    <xdr:sp macro="" textlink="">
      <xdr:nvSpPr>
        <xdr:cNvPr id="11" name="Shape 11">
          <a:hlinkClick xmlns:r="http://schemas.openxmlformats.org/officeDocument/2006/relationships" r:id="rId8"/>
          <a:extLst>
            <a:ext uri="{FF2B5EF4-FFF2-40B4-BE49-F238E27FC236}">
              <a16:creationId xmlns:a16="http://schemas.microsoft.com/office/drawing/2014/main" id="{00000000-0008-0000-0300-00000B000000}"/>
            </a:ext>
          </a:extLst>
        </xdr:cNvPr>
        <xdr:cNvSpPr txBox="1"/>
      </xdr:nvSpPr>
      <xdr:spPr>
        <a:xfrm>
          <a:off x="8757708" y="5847291"/>
          <a:ext cx="4185709" cy="301626"/>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University of California ULT freezer tests</a:t>
          </a:r>
          <a:endParaRPr sz="1400"/>
        </a:p>
      </xdr:txBody>
    </xdr:sp>
    <xdr:clientData fLocksWithSheet="0"/>
  </xdr:oneCellAnchor>
  <xdr:oneCellAnchor>
    <xdr:from>
      <xdr:col>6</xdr:col>
      <xdr:colOff>28575</xdr:colOff>
      <xdr:row>19</xdr:row>
      <xdr:rowOff>314325</xdr:rowOff>
    </xdr:from>
    <xdr:ext cx="5067300" cy="314325"/>
    <xdr:sp macro="" textlink="">
      <xdr:nvSpPr>
        <xdr:cNvPr id="12" name="Shape 12">
          <a:hlinkClick xmlns:r="http://schemas.openxmlformats.org/officeDocument/2006/relationships" r:id="rId9"/>
          <a:extLst>
            <a:ext uri="{FF2B5EF4-FFF2-40B4-BE49-F238E27FC236}">
              <a16:creationId xmlns:a16="http://schemas.microsoft.com/office/drawing/2014/main" id="{00000000-0008-0000-0300-00000C000000}"/>
            </a:ext>
          </a:extLst>
        </xdr:cNvPr>
        <xdr:cNvSpPr txBox="1"/>
      </xdr:nvSpPr>
      <xdr:spPr>
        <a:xfrm>
          <a:off x="2814659" y="3623560"/>
          <a:ext cx="5062682" cy="312881"/>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US dept. of energy case study on effectiveness of stickers on fume cupboards</a:t>
          </a:r>
          <a:endParaRPr sz="1100"/>
        </a:p>
      </xdr:txBody>
    </xdr:sp>
    <xdr:clientData fLocksWithSheet="0"/>
  </xdr:oneCellAnchor>
  <xdr:oneCellAnchor>
    <xdr:from>
      <xdr:col>6</xdr:col>
      <xdr:colOff>9525</xdr:colOff>
      <xdr:row>19</xdr:row>
      <xdr:rowOff>9525</xdr:rowOff>
    </xdr:from>
    <xdr:ext cx="5057775" cy="266700"/>
    <xdr:sp macro="" textlink="">
      <xdr:nvSpPr>
        <xdr:cNvPr id="13" name="Shape 13">
          <a:hlinkClick xmlns:r="http://schemas.openxmlformats.org/officeDocument/2006/relationships" r:id="rId10"/>
          <a:extLst>
            <a:ext uri="{FF2B5EF4-FFF2-40B4-BE49-F238E27FC236}">
              <a16:creationId xmlns:a16="http://schemas.microsoft.com/office/drawing/2014/main" id="{00000000-0008-0000-0300-00000D000000}"/>
            </a:ext>
          </a:extLst>
        </xdr:cNvPr>
        <xdr:cNvSpPr txBox="1"/>
      </xdr:nvSpPr>
      <xdr:spPr>
        <a:xfrm>
          <a:off x="2817546" y="3649681"/>
          <a:ext cx="5056909" cy="260639"/>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Paper on fume cupboard savings in labs</a:t>
          </a:r>
          <a:endParaRPr sz="1400"/>
        </a:p>
      </xdr:txBody>
    </xdr:sp>
    <xdr:clientData fLocksWithSheet="0"/>
  </xdr:oneCellAnchor>
  <xdr:oneCellAnchor>
    <xdr:from>
      <xdr:col>6</xdr:col>
      <xdr:colOff>19050</xdr:colOff>
      <xdr:row>18</xdr:row>
      <xdr:rowOff>38100</xdr:rowOff>
    </xdr:from>
    <xdr:ext cx="5067300" cy="228600"/>
    <xdr:sp macro="" textlink="">
      <xdr:nvSpPr>
        <xdr:cNvPr id="14" name="Shape 14">
          <a:hlinkClick xmlns:r="http://schemas.openxmlformats.org/officeDocument/2006/relationships" r:id="rId11"/>
          <a:extLst>
            <a:ext uri="{FF2B5EF4-FFF2-40B4-BE49-F238E27FC236}">
              <a16:creationId xmlns:a16="http://schemas.microsoft.com/office/drawing/2014/main" id="{00000000-0008-0000-0300-00000E000000}"/>
            </a:ext>
          </a:extLst>
        </xdr:cNvPr>
        <xdr:cNvSpPr txBox="1"/>
      </xdr:nvSpPr>
      <xdr:spPr>
        <a:xfrm>
          <a:off x="2814338" y="3668714"/>
          <a:ext cx="5063325" cy="222572"/>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UK government advice on reporting non-medical device failure</a:t>
          </a:r>
          <a:endParaRPr sz="1100"/>
        </a:p>
      </xdr:txBody>
    </xdr:sp>
    <xdr:clientData fLocksWithSheet="0"/>
  </xdr:oneCellAnchor>
  <xdr:oneCellAnchor>
    <xdr:from>
      <xdr:col>6</xdr:col>
      <xdr:colOff>9525</xdr:colOff>
      <xdr:row>16</xdr:row>
      <xdr:rowOff>9525</xdr:rowOff>
    </xdr:from>
    <xdr:ext cx="5086350" cy="219075"/>
    <xdr:sp macro="" textlink="">
      <xdr:nvSpPr>
        <xdr:cNvPr id="15" name="Shape 15">
          <a:hlinkClick xmlns:r="http://schemas.openxmlformats.org/officeDocument/2006/relationships" r:id="rId12"/>
          <a:extLst>
            <a:ext uri="{FF2B5EF4-FFF2-40B4-BE49-F238E27FC236}">
              <a16:creationId xmlns:a16="http://schemas.microsoft.com/office/drawing/2014/main" id="{00000000-0008-0000-0300-00000F000000}"/>
            </a:ext>
          </a:extLst>
        </xdr:cNvPr>
        <xdr:cNvSpPr txBox="1"/>
      </xdr:nvSpPr>
      <xdr:spPr>
        <a:xfrm>
          <a:off x="2806000" y="3675225"/>
          <a:ext cx="5080000" cy="209550"/>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Paper on how standardised methods are important in TBM research</a:t>
          </a:r>
          <a:endParaRPr sz="1400"/>
        </a:p>
      </xdr:txBody>
    </xdr:sp>
    <xdr:clientData fLocksWithSheet="0"/>
  </xdr:oneCellAnchor>
  <xdr:oneCellAnchor>
    <xdr:from>
      <xdr:col>6</xdr:col>
      <xdr:colOff>28575</xdr:colOff>
      <xdr:row>15</xdr:row>
      <xdr:rowOff>457200</xdr:rowOff>
    </xdr:from>
    <xdr:ext cx="5067300" cy="219075"/>
    <xdr:sp macro="" textlink="">
      <xdr:nvSpPr>
        <xdr:cNvPr id="16" name="Shape 16">
          <a:hlinkClick xmlns:r="http://schemas.openxmlformats.org/officeDocument/2006/relationships" r:id="rId13"/>
          <a:extLst>
            <a:ext uri="{FF2B5EF4-FFF2-40B4-BE49-F238E27FC236}">
              <a16:creationId xmlns:a16="http://schemas.microsoft.com/office/drawing/2014/main" id="{00000000-0008-0000-0300-000010000000}"/>
            </a:ext>
          </a:extLst>
        </xdr:cNvPr>
        <xdr:cNvSpPr txBox="1"/>
      </xdr:nvSpPr>
      <xdr:spPr>
        <a:xfrm>
          <a:off x="2814659" y="3672772"/>
          <a:ext cx="5062682" cy="214456"/>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Article on reagent sharing</a:t>
          </a:r>
          <a:endParaRPr sz="1400"/>
        </a:p>
      </xdr:txBody>
    </xdr:sp>
    <xdr:clientData fLocksWithSheet="0"/>
  </xdr:oneCellAnchor>
  <xdr:oneCellAnchor>
    <xdr:from>
      <xdr:col>6</xdr:col>
      <xdr:colOff>28575</xdr:colOff>
      <xdr:row>15</xdr:row>
      <xdr:rowOff>209550</xdr:rowOff>
    </xdr:from>
    <xdr:ext cx="5076825" cy="266700"/>
    <xdr:sp macro="" textlink="">
      <xdr:nvSpPr>
        <xdr:cNvPr id="17" name="Shape 17">
          <a:hlinkClick xmlns:r="http://schemas.openxmlformats.org/officeDocument/2006/relationships" r:id="rId14"/>
          <a:extLst>
            <a:ext uri="{FF2B5EF4-FFF2-40B4-BE49-F238E27FC236}">
              <a16:creationId xmlns:a16="http://schemas.microsoft.com/office/drawing/2014/main" id="{00000000-0008-0000-0300-000011000000}"/>
            </a:ext>
          </a:extLst>
        </xdr:cNvPr>
        <xdr:cNvSpPr txBox="1"/>
      </xdr:nvSpPr>
      <xdr:spPr>
        <a:xfrm>
          <a:off x="2808886" y="3651413"/>
          <a:ext cx="5074228" cy="25717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UoBoulder case study on benefits of sharing</a:t>
          </a:r>
          <a:endParaRPr sz="1100"/>
        </a:p>
      </xdr:txBody>
    </xdr:sp>
    <xdr:clientData fLocksWithSheet="0"/>
  </xdr:oneCellAnchor>
  <xdr:oneCellAnchor>
    <xdr:from>
      <xdr:col>6</xdr:col>
      <xdr:colOff>9525</xdr:colOff>
      <xdr:row>15</xdr:row>
      <xdr:rowOff>9525</xdr:rowOff>
    </xdr:from>
    <xdr:ext cx="5076825" cy="209550"/>
    <xdr:sp macro="" textlink="">
      <xdr:nvSpPr>
        <xdr:cNvPr id="18" name="Shape 18">
          <a:hlinkClick xmlns:r="http://schemas.openxmlformats.org/officeDocument/2006/relationships" r:id="rId15"/>
          <a:extLst>
            <a:ext uri="{FF2B5EF4-FFF2-40B4-BE49-F238E27FC236}">
              <a16:creationId xmlns:a16="http://schemas.microsoft.com/office/drawing/2014/main" id="{00000000-0008-0000-0300-000012000000}"/>
            </a:ext>
          </a:extLst>
        </xdr:cNvPr>
        <xdr:cNvSpPr txBox="1"/>
      </xdr:nvSpPr>
      <xdr:spPr>
        <a:xfrm>
          <a:off x="2808886" y="3677246"/>
          <a:ext cx="5074228" cy="205509"/>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Article on managing chemical inventories</a:t>
          </a:r>
          <a:endParaRPr sz="1400"/>
        </a:p>
      </xdr:txBody>
    </xdr:sp>
    <xdr:clientData fLocksWithSheet="0"/>
  </xdr:oneCellAnchor>
  <xdr:oneCellAnchor>
    <xdr:from>
      <xdr:col>6</xdr:col>
      <xdr:colOff>9525</xdr:colOff>
      <xdr:row>14</xdr:row>
      <xdr:rowOff>180975</xdr:rowOff>
    </xdr:from>
    <xdr:ext cx="5076825" cy="228600"/>
    <xdr:sp macro="" textlink="">
      <xdr:nvSpPr>
        <xdr:cNvPr id="19" name="Shape 19">
          <a:hlinkClick xmlns:r="http://schemas.openxmlformats.org/officeDocument/2006/relationships" r:id="rId16"/>
          <a:extLst>
            <a:ext uri="{FF2B5EF4-FFF2-40B4-BE49-F238E27FC236}">
              <a16:creationId xmlns:a16="http://schemas.microsoft.com/office/drawing/2014/main" id="{00000000-0008-0000-0300-000013000000}"/>
            </a:ext>
          </a:extLst>
        </xdr:cNvPr>
        <xdr:cNvSpPr txBox="1"/>
      </xdr:nvSpPr>
      <xdr:spPr>
        <a:xfrm>
          <a:off x="2808887" y="3670463"/>
          <a:ext cx="5074227" cy="21907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UoIllinois chemical safety labelling advice</a:t>
          </a:r>
          <a:endParaRPr sz="1400"/>
        </a:p>
      </xdr:txBody>
    </xdr:sp>
    <xdr:clientData fLocksWithSheet="0"/>
  </xdr:oneCellAnchor>
  <xdr:oneCellAnchor>
    <xdr:from>
      <xdr:col>6</xdr:col>
      <xdr:colOff>21166</xdr:colOff>
      <xdr:row>14</xdr:row>
      <xdr:rowOff>20107</xdr:rowOff>
    </xdr:from>
    <xdr:ext cx="4878918" cy="180975"/>
    <xdr:sp macro="" textlink="">
      <xdr:nvSpPr>
        <xdr:cNvPr id="20" name="Shape 20">
          <a:hlinkClick xmlns:r="http://schemas.openxmlformats.org/officeDocument/2006/relationships" r:id="rId17"/>
          <a:extLst>
            <a:ext uri="{FF2B5EF4-FFF2-40B4-BE49-F238E27FC236}">
              <a16:creationId xmlns:a16="http://schemas.microsoft.com/office/drawing/2014/main" id="{00000000-0008-0000-0300-000014000000}"/>
            </a:ext>
          </a:extLst>
        </xdr:cNvPr>
        <xdr:cNvSpPr txBox="1"/>
      </xdr:nvSpPr>
      <xdr:spPr>
        <a:xfrm>
          <a:off x="8762999" y="7767107"/>
          <a:ext cx="4878918" cy="18097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Article on common labelling errors in labs</a:t>
          </a:r>
          <a:endParaRPr sz="1400"/>
        </a:p>
      </xdr:txBody>
    </xdr:sp>
    <xdr:clientData fLocksWithSheet="0"/>
  </xdr:oneCellAnchor>
  <xdr:oneCellAnchor>
    <xdr:from>
      <xdr:col>6</xdr:col>
      <xdr:colOff>9525</xdr:colOff>
      <xdr:row>14</xdr:row>
      <xdr:rowOff>390525</xdr:rowOff>
    </xdr:from>
    <xdr:ext cx="5076825" cy="219075"/>
    <xdr:sp macro="" textlink="">
      <xdr:nvSpPr>
        <xdr:cNvPr id="21" name="Shape 21">
          <a:hlinkClick xmlns:r="http://schemas.openxmlformats.org/officeDocument/2006/relationships" r:id="rId18"/>
          <a:extLst>
            <a:ext uri="{FF2B5EF4-FFF2-40B4-BE49-F238E27FC236}">
              <a16:creationId xmlns:a16="http://schemas.microsoft.com/office/drawing/2014/main" id="{00000000-0008-0000-0300-000015000000}"/>
            </a:ext>
          </a:extLst>
        </xdr:cNvPr>
        <xdr:cNvSpPr txBox="1"/>
      </xdr:nvSpPr>
      <xdr:spPr>
        <a:xfrm>
          <a:off x="2808886" y="3675225"/>
          <a:ext cx="5074228" cy="209550"/>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Article on labelling methods</a:t>
          </a:r>
          <a:endParaRPr sz="1400"/>
        </a:p>
      </xdr:txBody>
    </xdr:sp>
    <xdr:clientData fLocksWithSheet="0"/>
  </xdr:oneCellAnchor>
  <xdr:oneCellAnchor>
    <xdr:from>
      <xdr:col>6</xdr:col>
      <xdr:colOff>10583</xdr:colOff>
      <xdr:row>16</xdr:row>
      <xdr:rowOff>229659</xdr:rowOff>
    </xdr:from>
    <xdr:ext cx="5105400" cy="257175"/>
    <xdr:sp macro="" textlink="">
      <xdr:nvSpPr>
        <xdr:cNvPr id="22" name="Shape 22">
          <a:hlinkClick xmlns:r="http://schemas.openxmlformats.org/officeDocument/2006/relationships" r:id="rId19"/>
          <a:extLst>
            <a:ext uri="{FF2B5EF4-FFF2-40B4-BE49-F238E27FC236}">
              <a16:creationId xmlns:a16="http://schemas.microsoft.com/office/drawing/2014/main" id="{00000000-0008-0000-0300-000016000000}"/>
            </a:ext>
          </a:extLst>
        </xdr:cNvPr>
        <xdr:cNvSpPr txBox="1"/>
      </xdr:nvSpPr>
      <xdr:spPr>
        <a:xfrm>
          <a:off x="8752416" y="9299576"/>
          <a:ext cx="5105400" cy="257175"/>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Paper on consequences on varying clinical methods </a:t>
          </a:r>
          <a:endParaRPr sz="1400"/>
        </a:p>
      </xdr:txBody>
    </xdr:sp>
    <xdr:clientData fLocksWithSheet="0"/>
  </xdr:oneCellAnchor>
  <xdr:oneCellAnchor>
    <xdr:from>
      <xdr:col>6</xdr:col>
      <xdr:colOff>9525</xdr:colOff>
      <xdr:row>16</xdr:row>
      <xdr:rowOff>466725</xdr:rowOff>
    </xdr:from>
    <xdr:ext cx="5086350" cy="228600"/>
    <xdr:sp macro="" textlink="">
      <xdr:nvSpPr>
        <xdr:cNvPr id="23" name="Shape 23">
          <a:hlinkClick xmlns:r="http://schemas.openxmlformats.org/officeDocument/2006/relationships" r:id="rId20"/>
          <a:extLst>
            <a:ext uri="{FF2B5EF4-FFF2-40B4-BE49-F238E27FC236}">
              <a16:creationId xmlns:a16="http://schemas.microsoft.com/office/drawing/2014/main" id="{00000000-0008-0000-0300-000017000000}"/>
            </a:ext>
          </a:extLst>
        </xdr:cNvPr>
        <xdr:cNvSpPr txBox="1"/>
      </xdr:nvSpPr>
      <xdr:spPr>
        <a:xfrm>
          <a:off x="2806000" y="3665989"/>
          <a:ext cx="5080000" cy="228022"/>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MIT guidance on scientific writing</a:t>
          </a:r>
          <a:endParaRPr sz="1400"/>
        </a:p>
      </xdr:txBody>
    </xdr:sp>
    <xdr:clientData fLocksWithSheet="0"/>
  </xdr:oneCellAnchor>
  <xdr:oneCellAnchor>
    <xdr:from>
      <xdr:col>6</xdr:col>
      <xdr:colOff>9525</xdr:colOff>
      <xdr:row>17</xdr:row>
      <xdr:rowOff>28575</xdr:rowOff>
    </xdr:from>
    <xdr:ext cx="5095875" cy="276225"/>
    <xdr:sp macro="" textlink="">
      <xdr:nvSpPr>
        <xdr:cNvPr id="24" name="Shape 24">
          <a:hlinkClick xmlns:r="http://schemas.openxmlformats.org/officeDocument/2006/relationships" r:id="rId21"/>
          <a:extLst>
            <a:ext uri="{FF2B5EF4-FFF2-40B4-BE49-F238E27FC236}">
              <a16:creationId xmlns:a16="http://schemas.microsoft.com/office/drawing/2014/main" id="{00000000-0008-0000-0300-000018000000}"/>
            </a:ext>
          </a:extLst>
        </xdr:cNvPr>
        <xdr:cNvSpPr txBox="1"/>
      </xdr:nvSpPr>
      <xdr:spPr>
        <a:xfrm>
          <a:off x="2800227" y="3644918"/>
          <a:ext cx="5091546" cy="270164"/>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ISO standards on pipettes and calibration</a:t>
          </a:r>
          <a:endParaRPr sz="1400"/>
        </a:p>
      </xdr:txBody>
    </xdr:sp>
    <xdr:clientData fLocksWithSheet="0"/>
  </xdr:oneCellAnchor>
  <xdr:oneCellAnchor>
    <xdr:from>
      <xdr:col>6</xdr:col>
      <xdr:colOff>19050</xdr:colOff>
      <xdr:row>17</xdr:row>
      <xdr:rowOff>325967</xdr:rowOff>
    </xdr:from>
    <xdr:ext cx="5076825" cy="314325"/>
    <xdr:sp macro="" textlink="">
      <xdr:nvSpPr>
        <xdr:cNvPr id="25" name="Shape 25">
          <a:hlinkClick xmlns:r="http://schemas.openxmlformats.org/officeDocument/2006/relationships" r:id="rId22"/>
          <a:extLst>
            <a:ext uri="{FF2B5EF4-FFF2-40B4-BE49-F238E27FC236}">
              <a16:creationId xmlns:a16="http://schemas.microsoft.com/office/drawing/2014/main" id="{00000000-0008-0000-0300-000019000000}"/>
            </a:ext>
          </a:extLst>
        </xdr:cNvPr>
        <xdr:cNvSpPr txBox="1"/>
      </xdr:nvSpPr>
      <xdr:spPr>
        <a:xfrm>
          <a:off x="8760883" y="10115550"/>
          <a:ext cx="5076825" cy="314325"/>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Paper on qPCR reliance on calibrated pipettes</a:t>
          </a:r>
          <a:endParaRPr sz="1400"/>
        </a:p>
      </xdr:txBody>
    </xdr:sp>
    <xdr:clientData fLocksWithSheet="0"/>
  </xdr:oneCellAnchor>
  <xdr:oneCellAnchor>
    <xdr:from>
      <xdr:col>6</xdr:col>
      <xdr:colOff>19050</xdr:colOff>
      <xdr:row>5</xdr:row>
      <xdr:rowOff>38100</xdr:rowOff>
    </xdr:from>
    <xdr:ext cx="5067300" cy="266700"/>
    <xdr:sp macro="" textlink="">
      <xdr:nvSpPr>
        <xdr:cNvPr id="26" name="Shape 26">
          <a:hlinkClick xmlns:r="http://schemas.openxmlformats.org/officeDocument/2006/relationships" r:id="rId23"/>
          <a:extLst>
            <a:ext uri="{FF2B5EF4-FFF2-40B4-BE49-F238E27FC236}">
              <a16:creationId xmlns:a16="http://schemas.microsoft.com/office/drawing/2014/main" id="{00000000-0008-0000-0300-00001A000000}"/>
            </a:ext>
          </a:extLst>
        </xdr:cNvPr>
        <xdr:cNvSpPr txBox="1"/>
      </xdr:nvSpPr>
      <xdr:spPr>
        <a:xfrm>
          <a:off x="2814659" y="3647227"/>
          <a:ext cx="5062683" cy="265546"/>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Link to free UCL lab induction ppt. </a:t>
          </a:r>
          <a:endParaRPr sz="1400"/>
        </a:p>
      </xdr:txBody>
    </xdr:sp>
    <xdr:clientData fLocksWithSheet="0"/>
  </xdr:oneCellAnchor>
  <xdr:oneCellAnchor>
    <xdr:from>
      <xdr:col>6</xdr:col>
      <xdr:colOff>9525</xdr:colOff>
      <xdr:row>5</xdr:row>
      <xdr:rowOff>400050</xdr:rowOff>
    </xdr:from>
    <xdr:ext cx="4876800" cy="323850"/>
    <xdr:sp macro="" textlink="">
      <xdr:nvSpPr>
        <xdr:cNvPr id="27" name="Shape 27">
          <a:hlinkClick xmlns:r="http://schemas.openxmlformats.org/officeDocument/2006/relationships" r:id="rId24"/>
          <a:extLst>
            <a:ext uri="{FF2B5EF4-FFF2-40B4-BE49-F238E27FC236}">
              <a16:creationId xmlns:a16="http://schemas.microsoft.com/office/drawing/2014/main" id="{00000000-0008-0000-0300-00001B000000}"/>
            </a:ext>
          </a:extLst>
        </xdr:cNvPr>
        <xdr:cNvSpPr txBox="1"/>
      </xdr:nvSpPr>
      <xdr:spPr>
        <a:xfrm>
          <a:off x="8751358" y="2241550"/>
          <a:ext cx="4876800" cy="32385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Paper on importance of inductions for team effectiveness</a:t>
          </a:r>
          <a:endParaRPr sz="1400"/>
        </a:p>
      </xdr:txBody>
    </xdr:sp>
    <xdr:clientData fLocksWithSheet="0"/>
  </xdr:oneCellAnchor>
  <xdr:oneCellAnchor>
    <xdr:from>
      <xdr:col>6</xdr:col>
      <xdr:colOff>19050</xdr:colOff>
      <xdr:row>4</xdr:row>
      <xdr:rowOff>219075</xdr:rowOff>
    </xdr:from>
    <xdr:ext cx="5038725" cy="285750"/>
    <xdr:sp macro="" textlink="">
      <xdr:nvSpPr>
        <xdr:cNvPr id="28" name="Shape 28">
          <a:hlinkClick xmlns:r="http://schemas.openxmlformats.org/officeDocument/2006/relationships" r:id="rId25"/>
          <a:extLst>
            <a:ext uri="{FF2B5EF4-FFF2-40B4-BE49-F238E27FC236}">
              <a16:creationId xmlns:a16="http://schemas.microsoft.com/office/drawing/2014/main" id="{00000000-0008-0000-0300-00001C000000}"/>
            </a:ext>
          </a:extLst>
        </xdr:cNvPr>
        <xdr:cNvSpPr txBox="1"/>
      </xdr:nvSpPr>
      <xdr:spPr>
        <a:xfrm>
          <a:off x="2829091" y="3640011"/>
          <a:ext cx="5033819" cy="279978"/>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Bringing recycling into the lab</a:t>
          </a:r>
          <a:endParaRPr sz="1100"/>
        </a:p>
      </xdr:txBody>
    </xdr:sp>
    <xdr:clientData fLocksWithSheet="0"/>
  </xdr:oneCellAnchor>
  <xdr:oneCellAnchor>
    <xdr:from>
      <xdr:col>6</xdr:col>
      <xdr:colOff>19050</xdr:colOff>
      <xdr:row>4</xdr:row>
      <xdr:rowOff>419100</xdr:rowOff>
    </xdr:from>
    <xdr:ext cx="5038725" cy="228600"/>
    <xdr:sp macro="" textlink="">
      <xdr:nvSpPr>
        <xdr:cNvPr id="29" name="Shape 29">
          <a:hlinkClick xmlns:r="http://schemas.openxmlformats.org/officeDocument/2006/relationships" r:id="rId26"/>
          <a:extLst>
            <a:ext uri="{FF2B5EF4-FFF2-40B4-BE49-F238E27FC236}">
              <a16:creationId xmlns:a16="http://schemas.microsoft.com/office/drawing/2014/main" id="{00000000-0008-0000-0300-00001D000000}"/>
            </a:ext>
          </a:extLst>
        </xdr:cNvPr>
        <xdr:cNvSpPr txBox="1"/>
      </xdr:nvSpPr>
      <xdr:spPr>
        <a:xfrm>
          <a:off x="2829091" y="3666856"/>
          <a:ext cx="5033819" cy="226289"/>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UoYork article on lab plastic waste</a:t>
          </a:r>
          <a:endParaRPr sz="1100"/>
        </a:p>
      </xdr:txBody>
    </xdr:sp>
    <xdr:clientData fLocksWithSheet="0"/>
  </xdr:oneCellAnchor>
  <xdr:oneCellAnchor>
    <xdr:from>
      <xdr:col>6</xdr:col>
      <xdr:colOff>19050</xdr:colOff>
      <xdr:row>7</xdr:row>
      <xdr:rowOff>21167</xdr:rowOff>
    </xdr:from>
    <xdr:ext cx="5010150" cy="323850"/>
    <xdr:sp macro="" textlink="">
      <xdr:nvSpPr>
        <xdr:cNvPr id="30" name="Shape 30">
          <a:hlinkClick xmlns:r="http://schemas.openxmlformats.org/officeDocument/2006/relationships" r:id="rId27"/>
          <a:extLst>
            <a:ext uri="{FF2B5EF4-FFF2-40B4-BE49-F238E27FC236}">
              <a16:creationId xmlns:a16="http://schemas.microsoft.com/office/drawing/2014/main" id="{00000000-0008-0000-0300-00001E000000}"/>
            </a:ext>
          </a:extLst>
        </xdr:cNvPr>
        <xdr:cNvSpPr txBox="1"/>
      </xdr:nvSpPr>
      <xdr:spPr>
        <a:xfrm>
          <a:off x="8760883" y="3302000"/>
          <a:ext cx="5010150" cy="32385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Leading by example: Going green in the lab</a:t>
          </a:r>
          <a:endParaRPr sz="1400"/>
        </a:p>
      </xdr:txBody>
    </xdr:sp>
    <xdr:clientData fLocksWithSheet="0"/>
  </xdr:oneCellAnchor>
  <xdr:oneCellAnchor>
    <xdr:from>
      <xdr:col>6</xdr:col>
      <xdr:colOff>20108</xdr:colOff>
      <xdr:row>7</xdr:row>
      <xdr:rowOff>311150</xdr:rowOff>
    </xdr:from>
    <xdr:ext cx="5010150" cy="323850"/>
    <xdr:sp macro="" textlink="">
      <xdr:nvSpPr>
        <xdr:cNvPr id="31" name="Shape 31">
          <a:hlinkClick xmlns:r="http://schemas.openxmlformats.org/officeDocument/2006/relationships" r:id="rId28"/>
          <a:extLst>
            <a:ext uri="{FF2B5EF4-FFF2-40B4-BE49-F238E27FC236}">
              <a16:creationId xmlns:a16="http://schemas.microsoft.com/office/drawing/2014/main" id="{00000000-0008-0000-0300-00001F000000}"/>
            </a:ext>
          </a:extLst>
        </xdr:cNvPr>
        <xdr:cNvSpPr txBox="1"/>
      </xdr:nvSpPr>
      <xdr:spPr>
        <a:xfrm>
          <a:off x="8761941" y="3591983"/>
          <a:ext cx="5010150" cy="32385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How going green can raise cash for your lab</a:t>
          </a:r>
          <a:endParaRPr sz="1400"/>
        </a:p>
      </xdr:txBody>
    </xdr:sp>
    <xdr:clientData fLocksWithSheet="0"/>
  </xdr:oneCellAnchor>
  <xdr:oneCellAnchor>
    <xdr:from>
      <xdr:col>6</xdr:col>
      <xdr:colOff>0</xdr:colOff>
      <xdr:row>7</xdr:row>
      <xdr:rowOff>609600</xdr:rowOff>
    </xdr:from>
    <xdr:ext cx="5010150" cy="323850"/>
    <xdr:sp macro="" textlink="">
      <xdr:nvSpPr>
        <xdr:cNvPr id="32" name="Shape 32">
          <a:hlinkClick xmlns:r="http://schemas.openxmlformats.org/officeDocument/2006/relationships" r:id="rId29"/>
          <a:extLst>
            <a:ext uri="{FF2B5EF4-FFF2-40B4-BE49-F238E27FC236}">
              <a16:creationId xmlns:a16="http://schemas.microsoft.com/office/drawing/2014/main" id="{00000000-0008-0000-0300-000020000000}"/>
            </a:ext>
          </a:extLst>
        </xdr:cNvPr>
        <xdr:cNvSpPr txBox="1"/>
      </xdr:nvSpPr>
      <xdr:spPr>
        <a:xfrm>
          <a:off x="2845255" y="3621250"/>
          <a:ext cx="5001490" cy="317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Effects of communication failures in operating theatres</a:t>
          </a:r>
          <a:endParaRPr sz="1400"/>
        </a:p>
      </xdr:txBody>
    </xdr:sp>
    <xdr:clientData fLocksWithSheet="0"/>
  </xdr:oneCellAnchor>
  <xdr:oneCellAnchor>
    <xdr:from>
      <xdr:col>6</xdr:col>
      <xdr:colOff>9525</xdr:colOff>
      <xdr:row>8</xdr:row>
      <xdr:rowOff>152400</xdr:rowOff>
    </xdr:from>
    <xdr:ext cx="5019675" cy="219075"/>
    <xdr:sp macro="" textlink="">
      <xdr:nvSpPr>
        <xdr:cNvPr id="33" name="Shape 33">
          <a:hlinkClick xmlns:r="http://schemas.openxmlformats.org/officeDocument/2006/relationships" r:id="rId30"/>
          <a:extLst>
            <a:ext uri="{FF2B5EF4-FFF2-40B4-BE49-F238E27FC236}">
              <a16:creationId xmlns:a16="http://schemas.microsoft.com/office/drawing/2014/main" id="{00000000-0008-0000-0300-000021000000}"/>
            </a:ext>
          </a:extLst>
        </xdr:cNvPr>
        <xdr:cNvSpPr txBox="1"/>
      </xdr:nvSpPr>
      <xdr:spPr>
        <a:xfrm>
          <a:off x="2839338" y="3672844"/>
          <a:ext cx="5013324" cy="214313"/>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How a group activity can increase social ties</a:t>
          </a:r>
          <a:endParaRPr sz="1400"/>
        </a:p>
      </xdr:txBody>
    </xdr:sp>
    <xdr:clientData fLocksWithSheet="0"/>
  </xdr:oneCellAnchor>
  <xdr:oneCellAnchor>
    <xdr:from>
      <xdr:col>6</xdr:col>
      <xdr:colOff>9525</xdr:colOff>
      <xdr:row>8</xdr:row>
      <xdr:rowOff>352425</xdr:rowOff>
    </xdr:from>
    <xdr:ext cx="5010150" cy="323850"/>
    <xdr:sp macro="" textlink="">
      <xdr:nvSpPr>
        <xdr:cNvPr id="34" name="Shape 34">
          <a:hlinkClick xmlns:r="http://schemas.openxmlformats.org/officeDocument/2006/relationships" r:id="rId31"/>
          <a:extLst>
            <a:ext uri="{FF2B5EF4-FFF2-40B4-BE49-F238E27FC236}">
              <a16:creationId xmlns:a16="http://schemas.microsoft.com/office/drawing/2014/main" id="{00000000-0008-0000-0300-000022000000}"/>
            </a:ext>
          </a:extLst>
        </xdr:cNvPr>
        <xdr:cNvSpPr txBox="1"/>
      </xdr:nvSpPr>
      <xdr:spPr>
        <a:xfrm>
          <a:off x="2845255" y="3621250"/>
          <a:ext cx="5001490" cy="317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The importance of team building and skill training</a:t>
          </a:r>
          <a:endParaRPr sz="1400"/>
        </a:p>
      </xdr:txBody>
    </xdr:sp>
    <xdr:clientData fLocksWithSheet="0"/>
  </xdr:oneCellAnchor>
  <xdr:oneCellAnchor>
    <xdr:from>
      <xdr:col>6</xdr:col>
      <xdr:colOff>8467</xdr:colOff>
      <xdr:row>11</xdr:row>
      <xdr:rowOff>283105</xdr:rowOff>
    </xdr:from>
    <xdr:ext cx="5019675" cy="304800"/>
    <xdr:sp macro="" textlink="">
      <xdr:nvSpPr>
        <xdr:cNvPr id="35" name="Shape 35">
          <a:hlinkClick xmlns:r="http://schemas.openxmlformats.org/officeDocument/2006/relationships" r:id="rId32"/>
          <a:extLst>
            <a:ext uri="{FF2B5EF4-FFF2-40B4-BE49-F238E27FC236}">
              <a16:creationId xmlns:a16="http://schemas.microsoft.com/office/drawing/2014/main" id="{00000000-0008-0000-0300-000023000000}"/>
            </a:ext>
          </a:extLst>
        </xdr:cNvPr>
        <xdr:cNvSpPr txBox="1"/>
      </xdr:nvSpPr>
      <xdr:spPr>
        <a:xfrm>
          <a:off x="8750300" y="6103938"/>
          <a:ext cx="5019675" cy="30480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ULT Freezer guidance</a:t>
          </a:r>
          <a:endParaRPr sz="1400"/>
        </a:p>
      </xdr:txBody>
    </xdr:sp>
    <xdr:clientData fLocksWithSheet="0"/>
  </xdr:oneCellAnchor>
  <xdr:oneCellAnchor>
    <xdr:from>
      <xdr:col>6</xdr:col>
      <xdr:colOff>0</xdr:colOff>
      <xdr:row>13</xdr:row>
      <xdr:rowOff>42333</xdr:rowOff>
    </xdr:from>
    <xdr:ext cx="5029200" cy="219075"/>
    <xdr:sp macro="" textlink="">
      <xdr:nvSpPr>
        <xdr:cNvPr id="36" name="Shape 36">
          <a:hlinkClick xmlns:r="http://schemas.openxmlformats.org/officeDocument/2006/relationships" r:id="rId33"/>
          <a:extLst>
            <a:ext uri="{FF2B5EF4-FFF2-40B4-BE49-F238E27FC236}">
              <a16:creationId xmlns:a16="http://schemas.microsoft.com/office/drawing/2014/main" id="{00000000-0008-0000-0300-000024000000}"/>
            </a:ext>
          </a:extLst>
        </xdr:cNvPr>
        <xdr:cNvSpPr txBox="1"/>
      </xdr:nvSpPr>
      <xdr:spPr>
        <a:xfrm>
          <a:off x="8741833" y="7080250"/>
          <a:ext cx="5029200" cy="219075"/>
        </a:xfrm>
        <a:prstGeom prst="rect">
          <a:avLst/>
        </a:prstGeom>
        <a:no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Harvard guidance on reducing monitor brightness</a:t>
          </a:r>
          <a:endParaRPr sz="1400"/>
        </a:p>
      </xdr:txBody>
    </xdr:sp>
    <xdr:clientData fLocksWithSheet="0"/>
  </xdr:oneCellAnchor>
  <xdr:oneCellAnchor>
    <xdr:from>
      <xdr:col>5</xdr:col>
      <xdr:colOff>2457450</xdr:colOff>
      <xdr:row>13</xdr:row>
      <xdr:rowOff>342900</xdr:rowOff>
    </xdr:from>
    <xdr:ext cx="5029200" cy="219075"/>
    <xdr:sp macro="" textlink="">
      <xdr:nvSpPr>
        <xdr:cNvPr id="37" name="Shape 37">
          <a:hlinkClick xmlns:r="http://schemas.openxmlformats.org/officeDocument/2006/relationships" r:id="rId34"/>
          <a:extLst>
            <a:ext uri="{FF2B5EF4-FFF2-40B4-BE49-F238E27FC236}">
              <a16:creationId xmlns:a16="http://schemas.microsoft.com/office/drawing/2014/main" id="{00000000-0008-0000-0300-000025000000}"/>
            </a:ext>
          </a:extLst>
        </xdr:cNvPr>
        <xdr:cNvSpPr txBox="1"/>
      </xdr:nvSpPr>
      <xdr:spPr>
        <a:xfrm>
          <a:off x="2831978" y="3673061"/>
          <a:ext cx="5028045" cy="213879"/>
        </a:xfrm>
        <a:prstGeom prst="rect">
          <a:avLst/>
        </a:prstGeom>
        <a:no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Step-by-step guide to power management on different operating systems</a:t>
          </a:r>
          <a:endParaRPr sz="1400"/>
        </a:p>
      </xdr:txBody>
    </xdr:sp>
    <xdr:clientData fLocksWithSheet="0"/>
  </xdr:oneCellAnchor>
  <xdr:oneCellAnchor>
    <xdr:from>
      <xdr:col>6</xdr:col>
      <xdr:colOff>26459</xdr:colOff>
      <xdr:row>6</xdr:row>
      <xdr:rowOff>347134</xdr:rowOff>
    </xdr:from>
    <xdr:ext cx="5067300" cy="295275"/>
    <xdr:sp macro="" textlink="">
      <xdr:nvSpPr>
        <xdr:cNvPr id="38" name="Shape 38">
          <a:hlinkClick xmlns:r="http://schemas.openxmlformats.org/officeDocument/2006/relationships" r:id="rId35"/>
          <a:extLst>
            <a:ext uri="{FF2B5EF4-FFF2-40B4-BE49-F238E27FC236}">
              <a16:creationId xmlns:a16="http://schemas.microsoft.com/office/drawing/2014/main" id="{00000000-0008-0000-0300-000026000000}"/>
            </a:ext>
          </a:extLst>
        </xdr:cNvPr>
        <xdr:cNvSpPr txBox="1"/>
      </xdr:nvSpPr>
      <xdr:spPr>
        <a:xfrm>
          <a:off x="8768292" y="2950634"/>
          <a:ext cx="5067300" cy="295275"/>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University of Pittsburgh guidelines for departing investigators</a:t>
          </a:r>
          <a:endParaRPr sz="1100"/>
        </a:p>
      </xdr:txBody>
    </xdr:sp>
    <xdr:clientData fLocksWithSheet="0"/>
  </xdr:oneCellAnchor>
  <xdr:oneCellAnchor>
    <xdr:from>
      <xdr:col>6</xdr:col>
      <xdr:colOff>19050</xdr:colOff>
      <xdr:row>18</xdr:row>
      <xdr:rowOff>409575</xdr:rowOff>
    </xdr:from>
    <xdr:ext cx="5067300" cy="228600"/>
    <xdr:sp macro="" textlink="">
      <xdr:nvSpPr>
        <xdr:cNvPr id="39" name="Shape 39">
          <a:hlinkClick xmlns:r="http://schemas.openxmlformats.org/officeDocument/2006/relationships" r:id="rId36"/>
          <a:extLst>
            <a:ext uri="{FF2B5EF4-FFF2-40B4-BE49-F238E27FC236}">
              <a16:creationId xmlns:a16="http://schemas.microsoft.com/office/drawing/2014/main" id="{00000000-0008-0000-0300-000027000000}"/>
            </a:ext>
          </a:extLst>
        </xdr:cNvPr>
        <xdr:cNvSpPr txBox="1"/>
      </xdr:nvSpPr>
      <xdr:spPr>
        <a:xfrm>
          <a:off x="2814338" y="3668714"/>
          <a:ext cx="5063325" cy="222572"/>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r>
            <a:rPr lang="en-US" sz="1100"/>
            <a:t>UC Davis guidance on ways to save water and report issues</a:t>
          </a:r>
          <a:endParaRPr sz="1100"/>
        </a:p>
      </xdr:txBody>
    </xdr:sp>
    <xdr:clientData fLocksWithSheet="0"/>
  </xdr:oneCellAnchor>
  <xdr:oneCellAnchor>
    <xdr:from>
      <xdr:col>6</xdr:col>
      <xdr:colOff>9525</xdr:colOff>
      <xdr:row>9</xdr:row>
      <xdr:rowOff>285750</xdr:rowOff>
    </xdr:from>
    <xdr:ext cx="5095875" cy="266700"/>
    <xdr:sp macro="" textlink="">
      <xdr:nvSpPr>
        <xdr:cNvPr id="40" name="Shape 40">
          <a:hlinkClick xmlns:r="http://schemas.openxmlformats.org/officeDocument/2006/relationships" r:id="rId37"/>
          <a:extLst>
            <a:ext uri="{FF2B5EF4-FFF2-40B4-BE49-F238E27FC236}">
              <a16:creationId xmlns:a16="http://schemas.microsoft.com/office/drawing/2014/main" id="{00000000-0008-0000-0300-000028000000}"/>
            </a:ext>
          </a:extLst>
        </xdr:cNvPr>
        <xdr:cNvSpPr txBox="1"/>
      </xdr:nvSpPr>
      <xdr:spPr>
        <a:xfrm>
          <a:off x="2802152" y="3648990"/>
          <a:ext cx="5087697" cy="26202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UCL Sustainable Equipment Guide, including purchase, operations, and metering</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6</xdr:col>
      <xdr:colOff>19050</xdr:colOff>
      <xdr:row>4</xdr:row>
      <xdr:rowOff>28575</xdr:rowOff>
    </xdr:from>
    <xdr:ext cx="2743200" cy="95250"/>
    <xdr:sp macro="" textlink="">
      <xdr:nvSpPr>
        <xdr:cNvPr id="82" name="Shape 82">
          <a:hlinkClick xmlns:r="http://schemas.openxmlformats.org/officeDocument/2006/relationships" r:id="rId1"/>
          <a:extLst>
            <a:ext uri="{FF2B5EF4-FFF2-40B4-BE49-F238E27FC236}">
              <a16:creationId xmlns:a16="http://schemas.microsoft.com/office/drawing/2014/main" id="{00000000-0008-0000-0500-000052000000}"/>
            </a:ext>
          </a:extLst>
        </xdr:cNvPr>
        <xdr:cNvSpPr txBox="1"/>
      </xdr:nvSpPr>
      <xdr:spPr>
        <a:xfrm>
          <a:off x="3975737" y="3733363"/>
          <a:ext cx="2740527" cy="9327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050"/>
            <a:buFont typeface="Calibri"/>
            <a:buNone/>
          </a:pPr>
          <a:r>
            <a:rPr lang="en-US" sz="1050">
              <a:solidFill>
                <a:schemeClr val="dk1"/>
              </a:solidFill>
              <a:latin typeface="Calibri"/>
              <a:ea typeface="Calibri"/>
              <a:cs typeface="Calibri"/>
              <a:sym typeface="Calibri"/>
            </a:rPr>
            <a:t>American chemical soc. guide to less lab waste</a:t>
          </a:r>
          <a:endParaRPr sz="1050"/>
        </a:p>
      </xdr:txBody>
    </xdr:sp>
    <xdr:clientData fLocksWithSheet="0"/>
  </xdr:oneCellAnchor>
  <xdr:oneCellAnchor>
    <xdr:from>
      <xdr:col>6</xdr:col>
      <xdr:colOff>28575</xdr:colOff>
      <xdr:row>4</xdr:row>
      <xdr:rowOff>190500</xdr:rowOff>
    </xdr:from>
    <xdr:ext cx="2657475" cy="200025"/>
    <xdr:sp macro="" textlink="">
      <xdr:nvSpPr>
        <xdr:cNvPr id="84" name="Shape 84">
          <a:hlinkClick xmlns:r="http://schemas.openxmlformats.org/officeDocument/2006/relationships" r:id="rId2"/>
          <a:extLst>
            <a:ext uri="{FF2B5EF4-FFF2-40B4-BE49-F238E27FC236}">
              <a16:creationId xmlns:a16="http://schemas.microsoft.com/office/drawing/2014/main" id="{00000000-0008-0000-0500-000054000000}"/>
            </a:ext>
          </a:extLst>
        </xdr:cNvPr>
        <xdr:cNvSpPr txBox="1"/>
      </xdr:nvSpPr>
      <xdr:spPr>
        <a:xfrm>
          <a:off x="4018273" y="3684750"/>
          <a:ext cx="2655455" cy="190500"/>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UoQueensland guide to less lab waste</a:t>
          </a:r>
          <a:endParaRPr sz="1400"/>
        </a:p>
      </xdr:txBody>
    </xdr:sp>
    <xdr:clientData fLocksWithSheet="0"/>
  </xdr:oneCellAnchor>
  <xdr:oneCellAnchor>
    <xdr:from>
      <xdr:col>6</xdr:col>
      <xdr:colOff>34795</xdr:colOff>
      <xdr:row>5</xdr:row>
      <xdr:rowOff>77852</xdr:rowOff>
    </xdr:from>
    <xdr:ext cx="2686050" cy="161925"/>
    <xdr:sp macro="" textlink="">
      <xdr:nvSpPr>
        <xdr:cNvPr id="85" name="Shape 85">
          <a:hlinkClick xmlns:r="http://schemas.openxmlformats.org/officeDocument/2006/relationships" r:id="rId3"/>
          <a:extLst>
            <a:ext uri="{FF2B5EF4-FFF2-40B4-BE49-F238E27FC236}">
              <a16:creationId xmlns:a16="http://schemas.microsoft.com/office/drawing/2014/main" id="{00000000-0008-0000-0500-000055000000}"/>
            </a:ext>
          </a:extLst>
        </xdr:cNvPr>
        <xdr:cNvSpPr txBox="1"/>
      </xdr:nvSpPr>
      <xdr:spPr>
        <a:xfrm>
          <a:off x="9055274" y="2269907"/>
          <a:ext cx="2686050" cy="16192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E.g. of conference conducted online</a:t>
          </a:r>
          <a:endParaRPr sz="1100"/>
        </a:p>
      </xdr:txBody>
    </xdr:sp>
    <xdr:clientData fLocksWithSheet="0"/>
  </xdr:oneCellAnchor>
  <xdr:oneCellAnchor>
    <xdr:from>
      <xdr:col>6</xdr:col>
      <xdr:colOff>26096</xdr:colOff>
      <xdr:row>5</xdr:row>
      <xdr:rowOff>276225</xdr:rowOff>
    </xdr:from>
    <xdr:ext cx="2724150" cy="276225"/>
    <xdr:sp macro="" textlink="">
      <xdr:nvSpPr>
        <xdr:cNvPr id="86" name="Shape 86">
          <a:hlinkClick xmlns:r="http://schemas.openxmlformats.org/officeDocument/2006/relationships" r:id="rId4"/>
          <a:extLst>
            <a:ext uri="{FF2B5EF4-FFF2-40B4-BE49-F238E27FC236}">
              <a16:creationId xmlns:a16="http://schemas.microsoft.com/office/drawing/2014/main" id="{00000000-0008-0000-0500-000056000000}"/>
            </a:ext>
          </a:extLst>
        </xdr:cNvPr>
        <xdr:cNvSpPr txBox="1"/>
      </xdr:nvSpPr>
      <xdr:spPr>
        <a:xfrm>
          <a:off x="9046575" y="2468280"/>
          <a:ext cx="2724150" cy="276225"/>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Review of carbon footprint due to travel </a:t>
          </a:r>
          <a:endParaRPr sz="1400"/>
        </a:p>
      </xdr:txBody>
    </xdr:sp>
    <xdr:clientData fLocksWithSheet="0"/>
  </xdr:oneCellAnchor>
  <xdr:oneCellAnchor>
    <xdr:from>
      <xdr:col>6</xdr:col>
      <xdr:colOff>28575</xdr:colOff>
      <xdr:row>4</xdr:row>
      <xdr:rowOff>647700</xdr:rowOff>
    </xdr:from>
    <xdr:ext cx="2686050" cy="200025"/>
    <xdr:sp macro="" textlink="">
      <xdr:nvSpPr>
        <xdr:cNvPr id="87" name="Shape 87">
          <a:hlinkClick xmlns:r="http://schemas.openxmlformats.org/officeDocument/2006/relationships" r:id="rId5"/>
          <a:extLst>
            <a:ext uri="{FF2B5EF4-FFF2-40B4-BE49-F238E27FC236}">
              <a16:creationId xmlns:a16="http://schemas.microsoft.com/office/drawing/2014/main" id="{00000000-0008-0000-0500-000057000000}"/>
            </a:ext>
          </a:extLst>
        </xdr:cNvPr>
        <xdr:cNvSpPr txBox="1"/>
      </xdr:nvSpPr>
      <xdr:spPr>
        <a:xfrm>
          <a:off x="4004806" y="3684750"/>
          <a:ext cx="2682389" cy="190500"/>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Article on choice of green lab consumables</a:t>
          </a:r>
          <a:endParaRPr sz="1100"/>
        </a:p>
      </xdr:txBody>
    </xdr:sp>
    <xdr:clientData fLocksWithSheet="0"/>
  </xdr:oneCellAnchor>
  <xdr:oneCellAnchor>
    <xdr:from>
      <xdr:col>6</xdr:col>
      <xdr:colOff>28575</xdr:colOff>
      <xdr:row>4</xdr:row>
      <xdr:rowOff>438150</xdr:rowOff>
    </xdr:from>
    <xdr:ext cx="2714625" cy="200025"/>
    <xdr:sp macro="" textlink="">
      <xdr:nvSpPr>
        <xdr:cNvPr id="88" name="Shape 88">
          <a:hlinkClick xmlns:r="http://schemas.openxmlformats.org/officeDocument/2006/relationships" r:id="rId6"/>
          <a:extLst>
            <a:ext uri="{FF2B5EF4-FFF2-40B4-BE49-F238E27FC236}">
              <a16:creationId xmlns:a16="http://schemas.microsoft.com/office/drawing/2014/main" id="{00000000-0008-0000-0500-000058000000}"/>
            </a:ext>
          </a:extLst>
        </xdr:cNvPr>
        <xdr:cNvSpPr txBox="1"/>
      </xdr:nvSpPr>
      <xdr:spPr>
        <a:xfrm>
          <a:off x="3992653" y="3684750"/>
          <a:ext cx="2706695" cy="190500"/>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Article on managing lab consumables</a:t>
          </a:r>
          <a:endParaRPr sz="1400"/>
        </a:p>
      </xdr:txBody>
    </xdr:sp>
    <xdr:clientData fLocksWithSheet="0"/>
  </xdr:oneCellAnchor>
  <xdr:oneCellAnchor>
    <xdr:from>
      <xdr:col>6</xdr:col>
      <xdr:colOff>8698</xdr:colOff>
      <xdr:row>6</xdr:row>
      <xdr:rowOff>226121</xdr:rowOff>
    </xdr:from>
    <xdr:ext cx="2667000" cy="180975"/>
    <xdr:sp macro="" textlink="">
      <xdr:nvSpPr>
        <xdr:cNvPr id="89" name="Shape 89">
          <a:hlinkClick xmlns:r="http://schemas.openxmlformats.org/officeDocument/2006/relationships" r:id="rId7"/>
          <a:extLst>
            <a:ext uri="{FF2B5EF4-FFF2-40B4-BE49-F238E27FC236}">
              <a16:creationId xmlns:a16="http://schemas.microsoft.com/office/drawing/2014/main" id="{00000000-0008-0000-0500-000059000000}"/>
            </a:ext>
          </a:extLst>
        </xdr:cNvPr>
        <xdr:cNvSpPr txBox="1"/>
      </xdr:nvSpPr>
      <xdr:spPr>
        <a:xfrm>
          <a:off x="9029177" y="3009683"/>
          <a:ext cx="2667000" cy="18097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Cambridge case on LED's &amp; plant growth</a:t>
          </a:r>
          <a:endParaRPr sz="1100"/>
        </a:p>
      </xdr:txBody>
    </xdr:sp>
    <xdr:clientData fLocksWithSheet="0"/>
  </xdr:oneCellAnchor>
  <xdr:oneCellAnchor>
    <xdr:from>
      <xdr:col>6</xdr:col>
      <xdr:colOff>8698</xdr:colOff>
      <xdr:row>6</xdr:row>
      <xdr:rowOff>9525</xdr:rowOff>
    </xdr:from>
    <xdr:ext cx="2752725" cy="161925"/>
    <xdr:sp macro="" textlink="">
      <xdr:nvSpPr>
        <xdr:cNvPr id="90" name="Shape 90">
          <a:hlinkClick xmlns:r="http://schemas.openxmlformats.org/officeDocument/2006/relationships" r:id="rId8"/>
          <a:extLst>
            <a:ext uri="{FF2B5EF4-FFF2-40B4-BE49-F238E27FC236}">
              <a16:creationId xmlns:a16="http://schemas.microsoft.com/office/drawing/2014/main" id="{00000000-0008-0000-0500-00005A000000}"/>
            </a:ext>
          </a:extLst>
        </xdr:cNvPr>
        <xdr:cNvSpPr txBox="1"/>
      </xdr:nvSpPr>
      <xdr:spPr>
        <a:xfrm>
          <a:off x="9029177" y="2793087"/>
          <a:ext cx="2752725" cy="161925"/>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Paper on solid state replacing argon lasers</a:t>
          </a:r>
          <a:endParaRPr sz="1100"/>
        </a:p>
      </xdr:txBody>
    </xdr:sp>
    <xdr:clientData fLocksWithSheet="0"/>
  </xdr:oneCellAnchor>
  <xdr:oneCellAnchor>
    <xdr:from>
      <xdr:col>6</xdr:col>
      <xdr:colOff>9525</xdr:colOff>
      <xdr:row>7</xdr:row>
      <xdr:rowOff>28575</xdr:rowOff>
    </xdr:from>
    <xdr:ext cx="2752725" cy="152400"/>
    <xdr:sp macro="" textlink="">
      <xdr:nvSpPr>
        <xdr:cNvPr id="91" name="Shape 91">
          <a:hlinkClick xmlns:r="http://schemas.openxmlformats.org/officeDocument/2006/relationships" r:id="rId9"/>
          <a:extLst>
            <a:ext uri="{FF2B5EF4-FFF2-40B4-BE49-F238E27FC236}">
              <a16:creationId xmlns:a16="http://schemas.microsoft.com/office/drawing/2014/main" id="{00000000-0008-0000-0500-00005B000000}"/>
            </a:ext>
          </a:extLst>
        </xdr:cNvPr>
        <xdr:cNvSpPr txBox="1"/>
      </xdr:nvSpPr>
      <xdr:spPr>
        <a:xfrm>
          <a:off x="3972699" y="3707082"/>
          <a:ext cx="2746603" cy="145837"/>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Article on making use of old lab equipment</a:t>
          </a:r>
          <a:endParaRPr sz="1400"/>
        </a:p>
      </xdr:txBody>
    </xdr:sp>
    <xdr:clientData fLocksWithSheet="0"/>
  </xdr:oneCellAnchor>
  <xdr:oneCellAnchor>
    <xdr:from>
      <xdr:col>6</xdr:col>
      <xdr:colOff>19050</xdr:colOff>
      <xdr:row>7</xdr:row>
      <xdr:rowOff>371475</xdr:rowOff>
    </xdr:from>
    <xdr:ext cx="2638425" cy="200025"/>
    <xdr:sp macro="" textlink="">
      <xdr:nvSpPr>
        <xdr:cNvPr id="92" name="Shape 92">
          <a:hlinkClick xmlns:r="http://schemas.openxmlformats.org/officeDocument/2006/relationships" r:id="rId10"/>
          <a:extLst>
            <a:ext uri="{FF2B5EF4-FFF2-40B4-BE49-F238E27FC236}">
              <a16:creationId xmlns:a16="http://schemas.microsoft.com/office/drawing/2014/main" id="{00000000-0008-0000-0500-00005C000000}"/>
            </a:ext>
          </a:extLst>
        </xdr:cNvPr>
        <xdr:cNvSpPr txBox="1"/>
      </xdr:nvSpPr>
      <xdr:spPr>
        <a:xfrm>
          <a:off x="4030426" y="3684750"/>
          <a:ext cx="2631149" cy="190500"/>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Article of recycling old lab equipment</a:t>
          </a:r>
          <a:endParaRPr sz="1100"/>
        </a:p>
      </xdr:txBody>
    </xdr:sp>
    <xdr:clientData fLocksWithSheet="0"/>
  </xdr:oneCellAnchor>
  <xdr:oneCellAnchor>
    <xdr:from>
      <xdr:col>6</xdr:col>
      <xdr:colOff>9525</xdr:colOff>
      <xdr:row>6</xdr:row>
      <xdr:rowOff>408749</xdr:rowOff>
    </xdr:from>
    <xdr:ext cx="2743200" cy="161925"/>
    <xdr:sp macro="" textlink="">
      <xdr:nvSpPr>
        <xdr:cNvPr id="93" name="Shape 93">
          <a:hlinkClick xmlns:r="http://schemas.openxmlformats.org/officeDocument/2006/relationships" r:id="rId11"/>
          <a:extLst>
            <a:ext uri="{FF2B5EF4-FFF2-40B4-BE49-F238E27FC236}">
              <a16:creationId xmlns:a16="http://schemas.microsoft.com/office/drawing/2014/main" id="{00000000-0008-0000-0500-00005D000000}"/>
            </a:ext>
          </a:extLst>
        </xdr:cNvPr>
        <xdr:cNvSpPr txBox="1"/>
      </xdr:nvSpPr>
      <xdr:spPr>
        <a:xfrm>
          <a:off x="9030004" y="3192311"/>
          <a:ext cx="2743200" cy="16192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Paper on reducing mercury in microscopy</a:t>
          </a:r>
          <a:endParaRPr sz="1400"/>
        </a:p>
      </xdr:txBody>
    </xdr:sp>
    <xdr:clientData fLocksWithSheet="0"/>
  </xdr:oneCellAnchor>
  <xdr:oneCellAnchor>
    <xdr:from>
      <xdr:col>6</xdr:col>
      <xdr:colOff>19050</xdr:colOff>
      <xdr:row>7</xdr:row>
      <xdr:rowOff>171450</xdr:rowOff>
    </xdr:from>
    <xdr:ext cx="2714625" cy="228600"/>
    <xdr:sp macro="" textlink="">
      <xdr:nvSpPr>
        <xdr:cNvPr id="94" name="Shape 94">
          <a:hlinkClick xmlns:r="http://schemas.openxmlformats.org/officeDocument/2006/relationships" r:id="rId12"/>
          <a:extLst>
            <a:ext uri="{FF2B5EF4-FFF2-40B4-BE49-F238E27FC236}">
              <a16:creationId xmlns:a16="http://schemas.microsoft.com/office/drawing/2014/main" id="{00000000-0008-0000-0500-00005E000000}"/>
            </a:ext>
          </a:extLst>
        </xdr:cNvPr>
        <xdr:cNvSpPr txBox="1"/>
      </xdr:nvSpPr>
      <xdr:spPr>
        <a:xfrm>
          <a:off x="3989481" y="3668875"/>
          <a:ext cx="2713038" cy="222250"/>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UCL case studies, link kit repair workshop</a:t>
          </a:r>
          <a:endParaRPr sz="1100"/>
        </a:p>
      </xdr:txBody>
    </xdr:sp>
    <xdr:clientData fLocksWithSheet="0"/>
  </xdr:oneCellAnchor>
  <xdr:oneCellAnchor>
    <xdr:from>
      <xdr:col>6</xdr:col>
      <xdr:colOff>26096</xdr:colOff>
      <xdr:row>8</xdr:row>
      <xdr:rowOff>19050</xdr:rowOff>
    </xdr:from>
    <xdr:ext cx="2724150" cy="180975"/>
    <xdr:sp macro="" textlink="">
      <xdr:nvSpPr>
        <xdr:cNvPr id="95" name="Shape 95">
          <a:hlinkClick xmlns:r="http://schemas.openxmlformats.org/officeDocument/2006/relationships" r:id="rId13"/>
          <a:extLst>
            <a:ext uri="{FF2B5EF4-FFF2-40B4-BE49-F238E27FC236}">
              <a16:creationId xmlns:a16="http://schemas.microsoft.com/office/drawing/2014/main" id="{00000000-0008-0000-0500-00005F000000}"/>
            </a:ext>
          </a:extLst>
        </xdr:cNvPr>
        <xdr:cNvSpPr txBox="1"/>
      </xdr:nvSpPr>
      <xdr:spPr>
        <a:xfrm>
          <a:off x="9046575" y="3985625"/>
          <a:ext cx="2724150" cy="18097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050"/>
            <a:buFont typeface="Calibri"/>
            <a:buNone/>
          </a:pPr>
          <a:r>
            <a:rPr lang="en-US" sz="1050">
              <a:solidFill>
                <a:schemeClr val="dk1"/>
              </a:solidFill>
              <a:latin typeface="Calibri"/>
              <a:ea typeface="Calibri"/>
              <a:cs typeface="Calibri"/>
              <a:sym typeface="Calibri"/>
            </a:rPr>
            <a:t>US dept. of energy guidance on water pumps</a:t>
          </a:r>
          <a:endParaRPr sz="1050"/>
        </a:p>
      </xdr:txBody>
    </xdr:sp>
    <xdr:clientData fLocksWithSheet="0"/>
  </xdr:oneCellAnchor>
  <xdr:oneCellAnchor>
    <xdr:from>
      <xdr:col>6</xdr:col>
      <xdr:colOff>17398</xdr:colOff>
      <xdr:row>8</xdr:row>
      <xdr:rowOff>198372</xdr:rowOff>
    </xdr:from>
    <xdr:ext cx="2752725" cy="200025"/>
    <xdr:sp macro="" textlink="">
      <xdr:nvSpPr>
        <xdr:cNvPr id="96" name="Shape 96">
          <a:hlinkClick xmlns:r="http://schemas.openxmlformats.org/officeDocument/2006/relationships" r:id="rId14"/>
          <a:extLst>
            <a:ext uri="{FF2B5EF4-FFF2-40B4-BE49-F238E27FC236}">
              <a16:creationId xmlns:a16="http://schemas.microsoft.com/office/drawing/2014/main" id="{00000000-0008-0000-0500-000060000000}"/>
            </a:ext>
          </a:extLst>
        </xdr:cNvPr>
        <xdr:cNvSpPr txBox="1"/>
      </xdr:nvSpPr>
      <xdr:spPr>
        <a:xfrm>
          <a:off x="9037877" y="4164947"/>
          <a:ext cx="2752725" cy="20002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050"/>
            <a:buFont typeface="Calibri"/>
            <a:buNone/>
          </a:pPr>
          <a:r>
            <a:rPr lang="en-US" sz="1050">
              <a:solidFill>
                <a:schemeClr val="dk1"/>
              </a:solidFill>
              <a:latin typeface="Calibri"/>
              <a:ea typeface="Calibri"/>
              <a:cs typeface="Calibri"/>
              <a:sym typeface="Calibri"/>
            </a:rPr>
            <a:t>UoManchester guidance on less lab water use</a:t>
          </a:r>
          <a:endParaRPr sz="1050"/>
        </a:p>
      </xdr:txBody>
    </xdr:sp>
    <xdr:clientData fLocksWithSheet="0"/>
  </xdr:oneCellAnchor>
  <xdr:oneCellAnchor>
    <xdr:from>
      <xdr:col>6</xdr:col>
      <xdr:colOff>9525</xdr:colOff>
      <xdr:row>8</xdr:row>
      <xdr:rowOff>388872</xdr:rowOff>
    </xdr:from>
    <xdr:ext cx="2638425" cy="200025"/>
    <xdr:sp macro="" textlink="">
      <xdr:nvSpPr>
        <xdr:cNvPr id="97" name="Shape 97">
          <a:hlinkClick xmlns:r="http://schemas.openxmlformats.org/officeDocument/2006/relationships" r:id="rId15"/>
          <a:extLst>
            <a:ext uri="{FF2B5EF4-FFF2-40B4-BE49-F238E27FC236}">
              <a16:creationId xmlns:a16="http://schemas.microsoft.com/office/drawing/2014/main" id="{00000000-0008-0000-0500-000061000000}"/>
            </a:ext>
          </a:extLst>
        </xdr:cNvPr>
        <xdr:cNvSpPr txBox="1"/>
      </xdr:nvSpPr>
      <xdr:spPr>
        <a:xfrm>
          <a:off x="9030004" y="4355447"/>
          <a:ext cx="2638425" cy="200025"/>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KCL case study on waterless condensers</a:t>
          </a:r>
          <a:endParaRPr sz="1400"/>
        </a:p>
      </xdr:txBody>
    </xdr:sp>
    <xdr:clientData fLocksWithSheet="0"/>
  </xdr:oneCellAnchor>
  <xdr:oneCellAnchor>
    <xdr:from>
      <xdr:col>6</xdr:col>
      <xdr:colOff>19050</xdr:colOff>
      <xdr:row>9</xdr:row>
      <xdr:rowOff>314325</xdr:rowOff>
    </xdr:from>
    <xdr:ext cx="2714625" cy="200025"/>
    <xdr:sp macro="" textlink="">
      <xdr:nvSpPr>
        <xdr:cNvPr id="98" name="Shape 98">
          <a:hlinkClick xmlns:r="http://schemas.openxmlformats.org/officeDocument/2006/relationships" r:id="rId16"/>
          <a:extLst>
            <a:ext uri="{FF2B5EF4-FFF2-40B4-BE49-F238E27FC236}">
              <a16:creationId xmlns:a16="http://schemas.microsoft.com/office/drawing/2014/main" id="{00000000-0008-0000-0500-000062000000}"/>
            </a:ext>
          </a:extLst>
        </xdr:cNvPr>
        <xdr:cNvSpPr txBox="1"/>
      </xdr:nvSpPr>
      <xdr:spPr>
        <a:xfrm>
          <a:off x="3990929" y="3684750"/>
          <a:ext cx="2710143" cy="190500"/>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050"/>
            <a:buFont typeface="Calibri"/>
            <a:buNone/>
          </a:pPr>
          <a:r>
            <a:rPr lang="en-US" sz="1050">
              <a:solidFill>
                <a:schemeClr val="dk1"/>
              </a:solidFill>
              <a:latin typeface="Calibri"/>
              <a:ea typeface="Calibri"/>
              <a:cs typeface="Calibri"/>
              <a:sym typeface="Calibri"/>
            </a:rPr>
            <a:t>Paper on optimised code reducing overheads</a:t>
          </a:r>
          <a:endParaRPr sz="1050"/>
        </a:p>
      </xdr:txBody>
    </xdr:sp>
    <xdr:clientData fLocksWithSheet="0"/>
  </xdr:oneCellAnchor>
  <xdr:oneCellAnchor>
    <xdr:from>
      <xdr:col>6</xdr:col>
      <xdr:colOff>19050</xdr:colOff>
      <xdr:row>9</xdr:row>
      <xdr:rowOff>66675</xdr:rowOff>
    </xdr:from>
    <xdr:ext cx="2609850" cy="142875"/>
    <xdr:sp macro="" textlink="">
      <xdr:nvSpPr>
        <xdr:cNvPr id="99" name="Shape 99">
          <a:hlinkClick xmlns:r="http://schemas.openxmlformats.org/officeDocument/2006/relationships" r:id="rId17"/>
          <a:extLst>
            <a:ext uri="{FF2B5EF4-FFF2-40B4-BE49-F238E27FC236}">
              <a16:creationId xmlns:a16="http://schemas.microsoft.com/office/drawing/2014/main" id="{00000000-0008-0000-0500-000063000000}"/>
            </a:ext>
          </a:extLst>
        </xdr:cNvPr>
        <xdr:cNvSpPr txBox="1"/>
      </xdr:nvSpPr>
      <xdr:spPr>
        <a:xfrm>
          <a:off x="4045617" y="3712095"/>
          <a:ext cx="2600766" cy="135811"/>
        </a:xfrm>
        <a:prstGeom prst="rect">
          <a:avLst/>
        </a:prstGeom>
        <a:solidFill>
          <a:schemeClr val="lt1"/>
        </a:solid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5 tips on enhancing code quality</a:t>
          </a:r>
          <a:endParaRPr sz="1100"/>
        </a:p>
      </xdr:txBody>
    </xdr:sp>
    <xdr:clientData fLocksWithSheet="0"/>
  </xdr:oneCellAnchor>
  <xdr:oneCellAnchor>
    <xdr:from>
      <xdr:col>5</xdr:col>
      <xdr:colOff>2717539</xdr:colOff>
      <xdr:row>10</xdr:row>
      <xdr:rowOff>19050</xdr:rowOff>
    </xdr:from>
    <xdr:ext cx="2657475" cy="161925"/>
    <xdr:sp macro="" textlink="">
      <xdr:nvSpPr>
        <xdr:cNvPr id="100" name="Shape 100">
          <a:hlinkClick xmlns:r="http://schemas.openxmlformats.org/officeDocument/2006/relationships" r:id="rId18"/>
          <a:extLst>
            <a:ext uri="{FF2B5EF4-FFF2-40B4-BE49-F238E27FC236}">
              <a16:creationId xmlns:a16="http://schemas.microsoft.com/office/drawing/2014/main" id="{00000000-0008-0000-0500-000064000000}"/>
            </a:ext>
          </a:extLst>
        </xdr:cNvPr>
        <xdr:cNvSpPr txBox="1"/>
      </xdr:nvSpPr>
      <xdr:spPr>
        <a:xfrm>
          <a:off x="8997950" y="5168639"/>
          <a:ext cx="2657475" cy="161925"/>
        </a:xfrm>
        <a:prstGeom prst="rect">
          <a:avLst/>
        </a:prstGeom>
        <a:no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Biobank UK website (UKCRC)</a:t>
          </a:r>
          <a:endParaRPr sz="1100"/>
        </a:p>
      </xdr:txBody>
    </xdr:sp>
    <xdr:clientData fLocksWithSheet="0"/>
  </xdr:oneCellAnchor>
  <xdr:oneCellAnchor>
    <xdr:from>
      <xdr:col>6</xdr:col>
      <xdr:colOff>1914</xdr:colOff>
      <xdr:row>10</xdr:row>
      <xdr:rowOff>627823</xdr:rowOff>
    </xdr:from>
    <xdr:ext cx="2686050" cy="219075"/>
    <xdr:sp macro="" textlink="">
      <xdr:nvSpPr>
        <xdr:cNvPr id="101" name="Shape 101">
          <a:hlinkClick xmlns:r="http://schemas.openxmlformats.org/officeDocument/2006/relationships" r:id="rId19"/>
          <a:extLst>
            <a:ext uri="{FF2B5EF4-FFF2-40B4-BE49-F238E27FC236}">
              <a16:creationId xmlns:a16="http://schemas.microsoft.com/office/drawing/2014/main" id="{00000000-0008-0000-0500-000065000000}"/>
            </a:ext>
          </a:extLst>
        </xdr:cNvPr>
        <xdr:cNvSpPr txBox="1"/>
      </xdr:nvSpPr>
      <xdr:spPr>
        <a:xfrm>
          <a:off x="9022393" y="5777412"/>
          <a:ext cx="2686050" cy="219075"/>
        </a:xfrm>
        <a:prstGeom prst="rect">
          <a:avLst/>
        </a:prstGeom>
        <a:no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EU site for sharing bioinformatics</a:t>
          </a:r>
          <a:endParaRPr sz="1400"/>
        </a:p>
      </xdr:txBody>
    </xdr:sp>
    <xdr:clientData fLocksWithSheet="0"/>
  </xdr:oneCellAnchor>
  <xdr:oneCellAnchor>
    <xdr:from>
      <xdr:col>5</xdr:col>
      <xdr:colOff>2725411</xdr:colOff>
      <xdr:row>10</xdr:row>
      <xdr:rowOff>191326</xdr:rowOff>
    </xdr:from>
    <xdr:ext cx="2657475" cy="209550"/>
    <xdr:sp macro="" textlink="">
      <xdr:nvSpPr>
        <xdr:cNvPr id="102" name="Shape 102">
          <a:hlinkClick xmlns:r="http://schemas.openxmlformats.org/officeDocument/2006/relationships" r:id="rId20"/>
          <a:extLst>
            <a:ext uri="{FF2B5EF4-FFF2-40B4-BE49-F238E27FC236}">
              <a16:creationId xmlns:a16="http://schemas.microsoft.com/office/drawing/2014/main" id="{00000000-0008-0000-0500-000066000000}"/>
            </a:ext>
          </a:extLst>
        </xdr:cNvPr>
        <xdr:cNvSpPr txBox="1"/>
      </xdr:nvSpPr>
      <xdr:spPr>
        <a:xfrm>
          <a:off x="9005822" y="5340915"/>
          <a:ext cx="2657475" cy="209550"/>
        </a:xfrm>
        <a:prstGeom prst="rect">
          <a:avLst/>
        </a:prstGeom>
        <a:no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050"/>
            <a:buFont typeface="Calibri"/>
            <a:buNone/>
          </a:pPr>
          <a:r>
            <a:rPr lang="en-US" sz="1050">
              <a:solidFill>
                <a:schemeClr val="dk1"/>
              </a:solidFill>
              <a:latin typeface="Calibri"/>
              <a:ea typeface="Calibri"/>
              <a:cs typeface="Calibri"/>
              <a:sym typeface="Calibri"/>
            </a:rPr>
            <a:t>Sharing site for excess samples and materials</a:t>
          </a:r>
          <a:endParaRPr sz="1200"/>
        </a:p>
      </xdr:txBody>
    </xdr:sp>
    <xdr:clientData fLocksWithSheet="0"/>
  </xdr:oneCellAnchor>
  <xdr:oneCellAnchor>
    <xdr:from>
      <xdr:col>5</xdr:col>
      <xdr:colOff>2724585</xdr:colOff>
      <xdr:row>10</xdr:row>
      <xdr:rowOff>400050</xdr:rowOff>
    </xdr:from>
    <xdr:ext cx="2647950" cy="219075"/>
    <xdr:sp macro="" textlink="">
      <xdr:nvSpPr>
        <xdr:cNvPr id="103" name="Shape 103">
          <a:hlinkClick xmlns:r="http://schemas.openxmlformats.org/officeDocument/2006/relationships" r:id="rId21"/>
          <a:extLst>
            <a:ext uri="{FF2B5EF4-FFF2-40B4-BE49-F238E27FC236}">
              <a16:creationId xmlns:a16="http://schemas.microsoft.com/office/drawing/2014/main" id="{00000000-0008-0000-0500-000067000000}"/>
            </a:ext>
          </a:extLst>
        </xdr:cNvPr>
        <xdr:cNvSpPr txBox="1"/>
      </xdr:nvSpPr>
      <xdr:spPr>
        <a:xfrm>
          <a:off x="9004996" y="5549639"/>
          <a:ext cx="2647950" cy="219075"/>
        </a:xfrm>
        <a:prstGeom prst="rect">
          <a:avLst/>
        </a:prstGeom>
        <a:no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BBMRI-ERIC site for sharing EU samples</a:t>
          </a:r>
          <a:endParaRPr sz="1100"/>
        </a:p>
      </xdr:txBody>
    </xdr:sp>
    <xdr:clientData fLocksWithSheet="0"/>
  </xdr:oneCellAnchor>
  <xdr:oneCellAnchor>
    <xdr:from>
      <xdr:col>5</xdr:col>
      <xdr:colOff>2707188</xdr:colOff>
      <xdr:row>12</xdr:row>
      <xdr:rowOff>18224</xdr:rowOff>
    </xdr:from>
    <xdr:ext cx="2733675" cy="152400"/>
    <xdr:sp macro="" textlink="">
      <xdr:nvSpPr>
        <xdr:cNvPr id="104" name="Shape 104">
          <a:hlinkClick xmlns:r="http://schemas.openxmlformats.org/officeDocument/2006/relationships" r:id="rId22"/>
          <a:extLst>
            <a:ext uri="{FF2B5EF4-FFF2-40B4-BE49-F238E27FC236}">
              <a16:creationId xmlns:a16="http://schemas.microsoft.com/office/drawing/2014/main" id="{00000000-0008-0000-0500-000068000000}"/>
            </a:ext>
          </a:extLst>
        </xdr:cNvPr>
        <xdr:cNvSpPr txBox="1"/>
      </xdr:nvSpPr>
      <xdr:spPr>
        <a:xfrm>
          <a:off x="8987599" y="6837950"/>
          <a:ext cx="2733675" cy="152400"/>
        </a:xfrm>
        <a:prstGeom prst="rect">
          <a:avLst/>
        </a:prstGeom>
        <a:no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Paper on impact of LIMS on quality</a:t>
          </a:r>
          <a:endParaRPr sz="1400"/>
        </a:p>
      </xdr:txBody>
    </xdr:sp>
    <xdr:clientData fLocksWithSheet="0"/>
  </xdr:oneCellAnchor>
  <xdr:oneCellAnchor>
    <xdr:from>
      <xdr:col>5</xdr:col>
      <xdr:colOff>2708840</xdr:colOff>
      <xdr:row>12</xdr:row>
      <xdr:rowOff>200025</xdr:rowOff>
    </xdr:from>
    <xdr:ext cx="2733675" cy="200025"/>
    <xdr:sp macro="" textlink="">
      <xdr:nvSpPr>
        <xdr:cNvPr id="105" name="Shape 105">
          <a:hlinkClick xmlns:r="http://schemas.openxmlformats.org/officeDocument/2006/relationships" r:id="rId23"/>
          <a:extLst>
            <a:ext uri="{FF2B5EF4-FFF2-40B4-BE49-F238E27FC236}">
              <a16:creationId xmlns:a16="http://schemas.microsoft.com/office/drawing/2014/main" id="{00000000-0008-0000-0500-000069000000}"/>
            </a:ext>
          </a:extLst>
        </xdr:cNvPr>
        <xdr:cNvSpPr txBox="1"/>
      </xdr:nvSpPr>
      <xdr:spPr>
        <a:xfrm>
          <a:off x="8989251" y="7019751"/>
          <a:ext cx="2733675" cy="200025"/>
        </a:xfrm>
        <a:prstGeom prst="rect">
          <a:avLst/>
        </a:prstGeom>
        <a:no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NHS Wales case study on LIMS system</a:t>
          </a:r>
          <a:endParaRPr sz="1100"/>
        </a:p>
      </xdr:txBody>
    </xdr:sp>
    <xdr:clientData fLocksWithSheet="0"/>
  </xdr:oneCellAnchor>
  <xdr:oneCellAnchor>
    <xdr:from>
      <xdr:col>5</xdr:col>
      <xdr:colOff>2699315</xdr:colOff>
      <xdr:row>12</xdr:row>
      <xdr:rowOff>408748</xdr:rowOff>
    </xdr:from>
    <xdr:ext cx="2714625" cy="200025"/>
    <xdr:sp macro="" textlink="">
      <xdr:nvSpPr>
        <xdr:cNvPr id="106" name="Shape 106">
          <a:hlinkClick xmlns:r="http://schemas.openxmlformats.org/officeDocument/2006/relationships" r:id="rId24"/>
          <a:extLst>
            <a:ext uri="{FF2B5EF4-FFF2-40B4-BE49-F238E27FC236}">
              <a16:creationId xmlns:a16="http://schemas.microsoft.com/office/drawing/2014/main" id="{00000000-0008-0000-0500-00006A000000}"/>
            </a:ext>
          </a:extLst>
        </xdr:cNvPr>
        <xdr:cNvSpPr txBox="1"/>
      </xdr:nvSpPr>
      <xdr:spPr>
        <a:xfrm>
          <a:off x="8979726" y="7228474"/>
          <a:ext cx="2714625" cy="200025"/>
        </a:xfrm>
        <a:prstGeom prst="rect">
          <a:avLst/>
        </a:prstGeom>
        <a:no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Paper on LIMS case study </a:t>
          </a:r>
          <a:endParaRPr sz="1100"/>
        </a:p>
      </xdr:txBody>
    </xdr:sp>
    <xdr:clientData fLocksWithSheet="0"/>
  </xdr:oneCellAnchor>
  <xdr:oneCellAnchor>
    <xdr:from>
      <xdr:col>5</xdr:col>
      <xdr:colOff>2715059</xdr:colOff>
      <xdr:row>14</xdr:row>
      <xdr:rowOff>9525</xdr:rowOff>
    </xdr:from>
    <xdr:ext cx="2619375" cy="323850"/>
    <xdr:sp macro="" textlink="">
      <xdr:nvSpPr>
        <xdr:cNvPr id="107" name="Shape 107">
          <a:hlinkClick xmlns:r="http://schemas.openxmlformats.org/officeDocument/2006/relationships" r:id="rId25"/>
          <a:extLst>
            <a:ext uri="{FF2B5EF4-FFF2-40B4-BE49-F238E27FC236}">
              <a16:creationId xmlns:a16="http://schemas.microsoft.com/office/drawing/2014/main" id="{00000000-0008-0000-0500-00006B000000}"/>
            </a:ext>
          </a:extLst>
        </xdr:cNvPr>
        <xdr:cNvSpPr txBox="1"/>
      </xdr:nvSpPr>
      <xdr:spPr>
        <a:xfrm>
          <a:off x="8995470" y="8125347"/>
          <a:ext cx="2619375" cy="323850"/>
        </a:xfrm>
        <a:prstGeom prst="rect">
          <a:avLst/>
        </a:prstGeom>
        <a:no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KCL case study on reducing flow rates</a:t>
          </a:r>
          <a:endParaRPr sz="1400"/>
        </a:p>
      </xdr:txBody>
    </xdr:sp>
    <xdr:clientData fLocksWithSheet="0"/>
  </xdr:oneCellAnchor>
  <xdr:oneCellAnchor>
    <xdr:from>
      <xdr:col>6</xdr:col>
      <xdr:colOff>1914</xdr:colOff>
      <xdr:row>14</xdr:row>
      <xdr:rowOff>352425</xdr:rowOff>
    </xdr:from>
    <xdr:ext cx="2733675" cy="295275"/>
    <xdr:sp macro="" textlink="">
      <xdr:nvSpPr>
        <xdr:cNvPr id="108" name="Shape 108">
          <a:hlinkClick xmlns:r="http://schemas.openxmlformats.org/officeDocument/2006/relationships" r:id="rId26"/>
          <a:extLst>
            <a:ext uri="{FF2B5EF4-FFF2-40B4-BE49-F238E27FC236}">
              <a16:creationId xmlns:a16="http://schemas.microsoft.com/office/drawing/2014/main" id="{00000000-0008-0000-0500-00006C000000}"/>
            </a:ext>
          </a:extLst>
        </xdr:cNvPr>
        <xdr:cNvSpPr txBox="1"/>
      </xdr:nvSpPr>
      <xdr:spPr>
        <a:xfrm>
          <a:off x="9022393" y="8468247"/>
          <a:ext cx="2733675" cy="295275"/>
        </a:xfrm>
        <a:prstGeom prst="rect">
          <a:avLst/>
        </a:prstGeom>
        <a:no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CIBSE Guide B2 PDF</a:t>
          </a:r>
          <a:endParaRPr sz="1400"/>
        </a:p>
      </xdr:txBody>
    </xdr:sp>
    <xdr:clientData fLocksWithSheet="0"/>
  </xdr:oneCellAnchor>
  <xdr:oneCellAnchor>
    <xdr:from>
      <xdr:col>5</xdr:col>
      <xdr:colOff>2717539</xdr:colOff>
      <xdr:row>11</xdr:row>
      <xdr:rowOff>418274</xdr:rowOff>
    </xdr:from>
    <xdr:ext cx="2705100" cy="257175"/>
    <xdr:sp macro="" textlink="">
      <xdr:nvSpPr>
        <xdr:cNvPr id="109" name="Shape 109">
          <a:hlinkClick xmlns:r="http://schemas.openxmlformats.org/officeDocument/2006/relationships" r:id="rId27"/>
          <a:extLst>
            <a:ext uri="{FF2B5EF4-FFF2-40B4-BE49-F238E27FC236}">
              <a16:creationId xmlns:a16="http://schemas.microsoft.com/office/drawing/2014/main" id="{00000000-0008-0000-0500-00006D000000}"/>
            </a:ext>
          </a:extLst>
        </xdr:cNvPr>
        <xdr:cNvSpPr txBox="1"/>
      </xdr:nvSpPr>
      <xdr:spPr>
        <a:xfrm>
          <a:off x="8997950" y="6402932"/>
          <a:ext cx="2705100" cy="257175"/>
        </a:xfrm>
        <a:prstGeom prst="rect">
          <a:avLst/>
        </a:prstGeom>
        <a:noFill/>
        <a:ln>
          <a:noFill/>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chemeClr val="dk1"/>
            </a:buClr>
            <a:buSzPts val="1100"/>
            <a:buFont typeface="Calibri"/>
            <a:buNone/>
          </a:pPr>
          <a:r>
            <a:rPr lang="en-US" sz="1100" b="0" i="0">
              <a:solidFill>
                <a:schemeClr val="dk1"/>
              </a:solidFill>
              <a:latin typeface="Calibri"/>
              <a:ea typeface="Calibri"/>
              <a:cs typeface="Calibri"/>
              <a:sym typeface="Calibri"/>
            </a:rPr>
            <a:t>Environmental Sustainability in Biobanking</a:t>
          </a:r>
          <a:endParaRPr sz="1400"/>
        </a:p>
      </xdr:txBody>
    </xdr:sp>
    <xdr:clientData fLocksWithSheet="0"/>
  </xdr:oneCellAnchor>
  <xdr:oneCellAnchor>
    <xdr:from>
      <xdr:col>5</xdr:col>
      <xdr:colOff>2706361</xdr:colOff>
      <xdr:row>13</xdr:row>
      <xdr:rowOff>9525</xdr:rowOff>
    </xdr:from>
    <xdr:ext cx="2638425" cy="314325"/>
    <xdr:sp macro="" textlink="">
      <xdr:nvSpPr>
        <xdr:cNvPr id="110" name="Shape 110">
          <a:hlinkClick xmlns:r="http://schemas.openxmlformats.org/officeDocument/2006/relationships" r:id="rId28"/>
          <a:extLst>
            <a:ext uri="{FF2B5EF4-FFF2-40B4-BE49-F238E27FC236}">
              <a16:creationId xmlns:a16="http://schemas.microsoft.com/office/drawing/2014/main" id="{00000000-0008-0000-0500-00006E000000}"/>
            </a:ext>
          </a:extLst>
        </xdr:cNvPr>
        <xdr:cNvSpPr txBox="1"/>
      </xdr:nvSpPr>
      <xdr:spPr>
        <a:xfrm>
          <a:off x="8986772" y="7420758"/>
          <a:ext cx="2638425" cy="3143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NIH guidance on decontamination</a:t>
          </a:r>
          <a:endParaRPr sz="1400"/>
        </a:p>
      </xdr:txBody>
    </xdr:sp>
    <xdr:clientData fLocksWithSheet="0"/>
  </xdr:oneCellAnchor>
  <xdr:oneCellAnchor>
    <xdr:from>
      <xdr:col>5</xdr:col>
      <xdr:colOff>2715060</xdr:colOff>
      <xdr:row>13</xdr:row>
      <xdr:rowOff>281619</xdr:rowOff>
    </xdr:from>
    <xdr:ext cx="2800350" cy="447675"/>
    <xdr:sp macro="" textlink="">
      <xdr:nvSpPr>
        <xdr:cNvPr id="111" name="Shape 111">
          <a:hlinkClick xmlns:r="http://schemas.openxmlformats.org/officeDocument/2006/relationships" r:id="rId29"/>
          <a:extLst>
            <a:ext uri="{FF2B5EF4-FFF2-40B4-BE49-F238E27FC236}">
              <a16:creationId xmlns:a16="http://schemas.microsoft.com/office/drawing/2014/main" id="{00000000-0008-0000-0500-00006F000000}"/>
            </a:ext>
          </a:extLst>
        </xdr:cNvPr>
        <xdr:cNvSpPr txBox="1"/>
      </xdr:nvSpPr>
      <xdr:spPr>
        <a:xfrm>
          <a:off x="8995471" y="7692852"/>
          <a:ext cx="2800350" cy="4476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50">
              <a:solidFill>
                <a:schemeClr val="dk1"/>
              </a:solidFill>
              <a:latin typeface="Calibri"/>
              <a:ea typeface="Calibri"/>
              <a:cs typeface="Calibri"/>
              <a:sym typeface="Calibri"/>
            </a:rPr>
            <a:t>Paper on importance of cleanliness in teaching labs</a:t>
          </a:r>
          <a:endParaRPr sz="1400"/>
        </a:p>
      </xdr:txBody>
    </xdr:sp>
    <xdr:clientData fLocksWithSheet="0"/>
  </xdr:oneCellAnchor>
  <xdr:oneCellAnchor>
    <xdr:from>
      <xdr:col>5</xdr:col>
      <xdr:colOff>2690616</xdr:colOff>
      <xdr:row>14</xdr:row>
      <xdr:rowOff>628651</xdr:rowOff>
    </xdr:from>
    <xdr:ext cx="2924175" cy="266700"/>
    <xdr:sp macro="" textlink="">
      <xdr:nvSpPr>
        <xdr:cNvPr id="112" name="Shape 112">
          <a:hlinkClick xmlns:r="http://schemas.openxmlformats.org/officeDocument/2006/relationships" r:id="rId30"/>
          <a:extLst>
            <a:ext uri="{FF2B5EF4-FFF2-40B4-BE49-F238E27FC236}">
              <a16:creationId xmlns:a16="http://schemas.microsoft.com/office/drawing/2014/main" id="{00000000-0008-0000-0500-000070000000}"/>
            </a:ext>
          </a:extLst>
        </xdr:cNvPr>
        <xdr:cNvSpPr txBox="1"/>
      </xdr:nvSpPr>
      <xdr:spPr>
        <a:xfrm>
          <a:off x="8971027" y="8744473"/>
          <a:ext cx="2924175"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UoCambridge guidance for discharges to drains</a:t>
          </a:r>
          <a:endParaRPr sz="1100"/>
        </a:p>
      </xdr:txBody>
    </xdr:sp>
    <xdr:clientData fLocksWithSheet="0"/>
  </xdr:oneCellAnchor>
  <xdr:oneCellAnchor>
    <xdr:from>
      <xdr:col>5</xdr:col>
      <xdr:colOff>2674046</xdr:colOff>
      <xdr:row>15</xdr:row>
      <xdr:rowOff>180148</xdr:rowOff>
    </xdr:from>
    <xdr:ext cx="2809875" cy="266700"/>
    <xdr:sp macro="" textlink="">
      <xdr:nvSpPr>
        <xdr:cNvPr id="113" name="Shape 113">
          <a:hlinkClick xmlns:r="http://schemas.openxmlformats.org/officeDocument/2006/relationships" r:id="rId31"/>
          <a:extLst>
            <a:ext uri="{FF2B5EF4-FFF2-40B4-BE49-F238E27FC236}">
              <a16:creationId xmlns:a16="http://schemas.microsoft.com/office/drawing/2014/main" id="{00000000-0008-0000-0500-000071000000}"/>
            </a:ext>
          </a:extLst>
        </xdr:cNvPr>
        <xdr:cNvSpPr txBox="1"/>
      </xdr:nvSpPr>
      <xdr:spPr>
        <a:xfrm>
          <a:off x="8954457" y="8965764"/>
          <a:ext cx="2809875"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UoExeter guidance for discharges to drains</a:t>
          </a:r>
          <a:endParaRPr sz="1400"/>
        </a:p>
      </xdr:txBody>
    </xdr:sp>
    <xdr:clientData fLocksWithSheet="0"/>
  </xdr:oneCellAnchor>
  <xdr:oneCellAnchor>
    <xdr:from>
      <xdr:col>5</xdr:col>
      <xdr:colOff>2683571</xdr:colOff>
      <xdr:row>15</xdr:row>
      <xdr:rowOff>408748</xdr:rowOff>
    </xdr:from>
    <xdr:ext cx="2733675" cy="266700"/>
    <xdr:sp macro="" textlink="">
      <xdr:nvSpPr>
        <xdr:cNvPr id="114" name="Shape 114">
          <a:hlinkClick xmlns:r="http://schemas.openxmlformats.org/officeDocument/2006/relationships" r:id="rId32"/>
          <a:extLst>
            <a:ext uri="{FF2B5EF4-FFF2-40B4-BE49-F238E27FC236}">
              <a16:creationId xmlns:a16="http://schemas.microsoft.com/office/drawing/2014/main" id="{00000000-0008-0000-0500-000072000000}"/>
            </a:ext>
          </a:extLst>
        </xdr:cNvPr>
        <xdr:cNvSpPr txBox="1"/>
      </xdr:nvSpPr>
      <xdr:spPr>
        <a:xfrm>
          <a:off x="8963982" y="9194364"/>
          <a:ext cx="2733675"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United States effluent guidelines</a:t>
          </a:r>
          <a:endParaRPr sz="1100"/>
        </a:p>
      </xdr:txBody>
    </xdr:sp>
    <xdr:clientData fLocksWithSheet="0"/>
  </xdr:oneCellAnchor>
  <xdr:oneCellAnchor>
    <xdr:from>
      <xdr:col>5</xdr:col>
      <xdr:colOff>2716712</xdr:colOff>
      <xdr:row>11</xdr:row>
      <xdr:rowOff>97728</xdr:rowOff>
    </xdr:from>
    <xdr:ext cx="2867808" cy="311106"/>
    <xdr:sp macro="" textlink="">
      <xdr:nvSpPr>
        <xdr:cNvPr id="115" name="Shape 115">
          <a:hlinkClick xmlns:r="http://schemas.openxmlformats.org/officeDocument/2006/relationships" r:id="rId33"/>
          <a:extLst>
            <a:ext uri="{FF2B5EF4-FFF2-40B4-BE49-F238E27FC236}">
              <a16:creationId xmlns:a16="http://schemas.microsoft.com/office/drawing/2014/main" id="{00000000-0008-0000-0500-000073000000}"/>
            </a:ext>
          </a:extLst>
        </xdr:cNvPr>
        <xdr:cNvSpPr txBox="1"/>
      </xdr:nvSpPr>
      <xdr:spPr>
        <a:xfrm>
          <a:off x="8997123" y="6082386"/>
          <a:ext cx="2867808" cy="311106"/>
        </a:xfrm>
        <a:prstGeom prst="rect">
          <a:avLst/>
        </a:prstGeom>
        <a:noFill/>
        <a:ln>
          <a:noFill/>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chemeClr val="dk1"/>
            </a:buClr>
            <a:buSzPts val="1100"/>
            <a:buFont typeface="Calibri"/>
            <a:buNone/>
          </a:pPr>
          <a:r>
            <a:rPr lang="en-US" sz="1100" b="0" i="0">
              <a:solidFill>
                <a:schemeClr val="dk1"/>
              </a:solidFill>
              <a:latin typeface="Calibri"/>
              <a:ea typeface="Calibri"/>
              <a:cs typeface="Calibri"/>
              <a:sym typeface="Calibri"/>
            </a:rPr>
            <a:t>Article on challenges of sustainable biobanks</a:t>
          </a:r>
          <a:endParaRPr sz="1400"/>
        </a:p>
      </xdr:txBody>
    </xdr:sp>
    <xdr:clientData fLocksWithSheet="0"/>
  </xdr:oneCellAnchor>
  <xdr:oneCellAnchor>
    <xdr:from>
      <xdr:col>6</xdr:col>
      <xdr:colOff>0</xdr:colOff>
      <xdr:row>17</xdr:row>
      <xdr:rowOff>9525</xdr:rowOff>
    </xdr:from>
    <xdr:ext cx="2733675" cy="266700"/>
    <xdr:sp macro="" textlink="">
      <xdr:nvSpPr>
        <xdr:cNvPr id="116" name="Shape 116">
          <a:hlinkClick xmlns:r="http://schemas.openxmlformats.org/officeDocument/2006/relationships" r:id="rId34"/>
          <a:extLst>
            <a:ext uri="{FF2B5EF4-FFF2-40B4-BE49-F238E27FC236}">
              <a16:creationId xmlns:a16="http://schemas.microsoft.com/office/drawing/2014/main" id="{00000000-0008-0000-0500-000074000000}"/>
            </a:ext>
          </a:extLst>
        </xdr:cNvPr>
        <xdr:cNvSpPr txBox="1"/>
      </xdr:nvSpPr>
      <xdr:spPr>
        <a:xfrm>
          <a:off x="3981813" y="3647720"/>
          <a:ext cx="2728374"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Sustainability in the teaching labs at UEA</a:t>
          </a:r>
          <a:endParaRPr sz="1100"/>
        </a:p>
      </xdr:txBody>
    </xdr:sp>
    <xdr:clientData fLocksWithSheet="0"/>
  </xdr:oneCellAnchor>
  <xdr:oneCellAnchor>
    <xdr:from>
      <xdr:col>5</xdr:col>
      <xdr:colOff>2688964</xdr:colOff>
      <xdr:row>17</xdr:row>
      <xdr:rowOff>428625</xdr:rowOff>
    </xdr:from>
    <xdr:ext cx="2857500" cy="266700"/>
    <xdr:sp macro="" textlink="">
      <xdr:nvSpPr>
        <xdr:cNvPr id="117" name="Shape 117">
          <a:hlinkClick xmlns:r="http://schemas.openxmlformats.org/officeDocument/2006/relationships" r:id="rId35"/>
          <a:extLst>
            <a:ext uri="{FF2B5EF4-FFF2-40B4-BE49-F238E27FC236}">
              <a16:creationId xmlns:a16="http://schemas.microsoft.com/office/drawing/2014/main" id="{00000000-0008-0000-0500-000075000000}"/>
            </a:ext>
          </a:extLst>
        </xdr:cNvPr>
        <xdr:cNvSpPr txBox="1"/>
      </xdr:nvSpPr>
      <xdr:spPr>
        <a:xfrm>
          <a:off x="8969375" y="10058009"/>
          <a:ext cx="2857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 MIT's Green Chemistry Wizard for alternatives</a:t>
          </a:r>
          <a:endParaRPr sz="1100"/>
        </a:p>
      </xdr:txBody>
    </xdr:sp>
    <xdr:clientData fLocksWithSheet="0"/>
  </xdr:oneCellAnchor>
  <xdr:oneCellAnchor>
    <xdr:from>
      <xdr:col>6</xdr:col>
      <xdr:colOff>0</xdr:colOff>
      <xdr:row>17</xdr:row>
      <xdr:rowOff>209550</xdr:rowOff>
    </xdr:from>
    <xdr:ext cx="2857500" cy="266700"/>
    <xdr:sp macro="" textlink="">
      <xdr:nvSpPr>
        <xdr:cNvPr id="118" name="Shape 118">
          <a:hlinkClick xmlns:r="http://schemas.openxmlformats.org/officeDocument/2006/relationships" r:id="rId36"/>
          <a:extLst>
            <a:ext uri="{FF2B5EF4-FFF2-40B4-BE49-F238E27FC236}">
              <a16:creationId xmlns:a16="http://schemas.microsoft.com/office/drawing/2014/main" id="{00000000-0008-0000-0500-000076000000}"/>
            </a:ext>
          </a:extLst>
        </xdr:cNvPr>
        <xdr:cNvSpPr txBox="1"/>
      </xdr:nvSpPr>
      <xdr:spPr>
        <a:xfrm>
          <a:off x="3920571" y="3647720"/>
          <a:ext cx="2850858"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Vanderbilt's tips on sustainable teaching</a:t>
          </a:r>
          <a:endParaRPr sz="1100"/>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-6350</xdr:rowOff>
    </xdr:from>
    <xdr:ext cx="10210800" cy="12258675"/>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10</xdr:col>
      <xdr:colOff>0</xdr:colOff>
      <xdr:row>6</xdr:row>
      <xdr:rowOff>161925</xdr:rowOff>
    </xdr:from>
    <xdr:ext cx="4953000" cy="5114925"/>
    <xdr:sp macro="" textlink="">
      <xdr:nvSpPr>
        <xdr:cNvPr id="119" name="Shape 119">
          <a:extLst>
            <a:ext uri="{FF2B5EF4-FFF2-40B4-BE49-F238E27FC236}">
              <a16:creationId xmlns:a16="http://schemas.microsoft.com/office/drawing/2014/main" id="{00000000-0008-0000-0600-000077000000}"/>
            </a:ext>
          </a:extLst>
        </xdr:cNvPr>
        <xdr:cNvSpPr txBox="1"/>
      </xdr:nvSpPr>
      <xdr:spPr>
        <a:xfrm>
          <a:off x="2874263" y="1224125"/>
          <a:ext cx="4943475" cy="51117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b="1" i="1">
              <a:solidFill>
                <a:schemeClr val="dk1"/>
              </a:solidFill>
              <a:latin typeface="Calibri"/>
              <a:ea typeface="Calibri"/>
              <a:cs typeface="Calibri"/>
              <a:sym typeface="Calibri"/>
            </a:rPr>
            <a:t>Background</a:t>
          </a:r>
          <a:endParaRPr sz="1100" b="1">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Although waste can be a challenging area to tackle, the potential savings in incinerated plastics/materials are great. Ensure that any variations of waste practices have been agreed to by local management. </a:t>
          </a:r>
          <a:endParaRPr sz="1400"/>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Not all materials entering a Cat. Level II laboratory need to be incinerated.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b="1" i="1">
              <a:solidFill>
                <a:schemeClr val="dk1"/>
              </a:solidFill>
              <a:latin typeface="Calibri"/>
              <a:ea typeface="Calibri"/>
              <a:cs typeface="Calibri"/>
              <a:sym typeface="Calibri"/>
            </a:rPr>
            <a:t>Relevant Terms</a:t>
          </a:r>
          <a:endParaRPr sz="1100" b="1" i="1">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Number of Bins</a:t>
          </a:r>
          <a:r>
            <a:rPr lang="en-US" sz="1100">
              <a:solidFill>
                <a:schemeClr val="dk1"/>
              </a:solidFill>
              <a:latin typeface="Calibri"/>
              <a:ea typeface="Calibri"/>
              <a:cs typeface="Calibri"/>
              <a:sym typeface="Calibri"/>
            </a:rPr>
            <a:t>: Please indicate the number of bins you have within your area for the relevant waste removal method. </a:t>
          </a:r>
          <a:endParaRPr sz="1400"/>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Collections per week</a:t>
          </a:r>
          <a:r>
            <a:rPr lang="en-US" sz="1100">
              <a:solidFill>
                <a:schemeClr val="dk1"/>
              </a:solidFill>
              <a:latin typeface="Calibri"/>
              <a:ea typeface="Calibri"/>
              <a:cs typeface="Calibri"/>
              <a:sym typeface="Calibri"/>
            </a:rPr>
            <a:t>: Please indicate </a:t>
          </a:r>
          <a:r>
            <a:rPr lang="en-US" sz="1100" u="sng">
              <a:solidFill>
                <a:schemeClr val="dk1"/>
              </a:solidFill>
              <a:latin typeface="Calibri"/>
              <a:ea typeface="Calibri"/>
              <a:cs typeface="Calibri"/>
              <a:sym typeface="Calibri"/>
            </a:rPr>
            <a:t>approximately</a:t>
          </a:r>
          <a:r>
            <a:rPr lang="en-US" sz="1100">
              <a:solidFill>
                <a:schemeClr val="dk1"/>
              </a:solidFill>
              <a:latin typeface="Calibri"/>
              <a:ea typeface="Calibri"/>
              <a:cs typeface="Calibri"/>
              <a:sym typeface="Calibri"/>
            </a:rPr>
            <a:t> how many times per week the relevant bin is emptied. </a:t>
          </a:r>
          <a:endParaRPr sz="1400"/>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Bin Bag Weight </a:t>
          </a:r>
          <a:r>
            <a:rPr lang="en-US" sz="1100">
              <a:solidFill>
                <a:schemeClr val="dk1"/>
              </a:solidFill>
              <a:latin typeface="Calibri"/>
              <a:ea typeface="Calibri"/>
              <a:cs typeface="Calibri"/>
              <a:sym typeface="Calibri"/>
            </a:rPr>
            <a:t>(approximate): Please indicate approximately what the weight of the bag is. This is because most waste collection is charged per kilogram.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Clr>
              <a:schemeClr val="dk1"/>
            </a:buClr>
            <a:buSzPts val="1100"/>
            <a:buFont typeface="Calibri"/>
            <a:buNone/>
          </a:pPr>
          <a:r>
            <a:rPr lang="en-US" sz="1100" b="1" i="1">
              <a:solidFill>
                <a:schemeClr val="dk1"/>
              </a:solidFill>
              <a:latin typeface="Calibri"/>
              <a:ea typeface="Calibri"/>
              <a:cs typeface="Calibri"/>
              <a:sym typeface="Calibri"/>
            </a:rPr>
            <a:t>Tips</a:t>
          </a:r>
          <a:endParaRPr sz="1100" b="1">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-You don't need to record every bag exiting your labs, but rather note the general rate for variation.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-If you install any supporting signage, ensure it is easily readable, and that users are comfortable with it.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-If uncertain, check, ask, and at times challenge. Policies may have changed, but always stay safe.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-Not all waste routes have been included, e.g. sharps.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Clr>
              <a:schemeClr val="dk1"/>
            </a:buClr>
            <a:buSzPts val="1100"/>
            <a:buFont typeface="Calibri"/>
            <a:buNone/>
          </a:pPr>
          <a:r>
            <a:rPr lang="en-US" sz="1100" b="1" i="1">
              <a:solidFill>
                <a:schemeClr val="dk1"/>
              </a:solidFill>
              <a:latin typeface="Calibri"/>
              <a:ea typeface="Calibri"/>
              <a:cs typeface="Calibri"/>
              <a:sym typeface="Calibri"/>
            </a:rPr>
            <a:t>Related Criteria</a:t>
          </a:r>
          <a:endParaRPr sz="1100" b="1">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1, 17, 18, 33, 44</a:t>
          </a:r>
          <a:endParaRPr sz="1100">
            <a:solidFill>
              <a:schemeClr val="dk1"/>
            </a:solidFill>
            <a:latin typeface="Calibri"/>
            <a:ea typeface="Calibri"/>
            <a:cs typeface="Calibri"/>
            <a:sym typeface="Calibri"/>
          </a:endParaRPr>
        </a:p>
        <a:p>
          <a:pPr marL="0" lvl="0" indent="0" algn="l" rtl="0">
            <a:spcBef>
              <a:spcPts val="0"/>
            </a:spcBef>
            <a:spcAft>
              <a:spcPts val="0"/>
            </a:spcAft>
            <a:buSzPts val="1100"/>
            <a:buFont typeface="Arial"/>
            <a:buNone/>
          </a:pPr>
          <a:endParaRPr sz="1100"/>
        </a:p>
      </xdr:txBody>
    </xdr: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13</xdr:col>
      <xdr:colOff>39688</xdr:colOff>
      <xdr:row>7</xdr:row>
      <xdr:rowOff>15875</xdr:rowOff>
    </xdr:from>
    <xdr:ext cx="7000875" cy="7820025"/>
    <xdr:sp macro="" textlink="">
      <xdr:nvSpPr>
        <xdr:cNvPr id="120" name="Shape 120">
          <a:extLst>
            <a:ext uri="{FF2B5EF4-FFF2-40B4-BE49-F238E27FC236}">
              <a16:creationId xmlns:a16="http://schemas.microsoft.com/office/drawing/2014/main" id="{00000000-0008-0000-0700-000078000000}"/>
            </a:ext>
          </a:extLst>
        </xdr:cNvPr>
        <xdr:cNvSpPr txBox="1"/>
      </xdr:nvSpPr>
      <xdr:spPr>
        <a:xfrm>
          <a:off x="9088438" y="1381125"/>
          <a:ext cx="7000875" cy="78200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chemeClr val="dk1"/>
            </a:buClr>
            <a:buSzPts val="1100"/>
            <a:buFont typeface="Calibri"/>
            <a:buNone/>
          </a:pPr>
          <a:r>
            <a:rPr lang="en-US" sz="1100" b="1" i="1">
              <a:solidFill>
                <a:schemeClr val="dk1"/>
              </a:solidFill>
              <a:latin typeface="Calibri"/>
              <a:ea typeface="Calibri"/>
              <a:cs typeface="Calibri"/>
              <a:sym typeface="Calibri"/>
            </a:rPr>
            <a:t>Background</a:t>
          </a:r>
          <a:endParaRPr sz="1100"/>
        </a:p>
        <a:p>
          <a:pPr marL="0" lvl="0" indent="0" algn="l" rtl="0">
            <a:spcBef>
              <a:spcPts val="0"/>
            </a:spcBef>
            <a:spcAft>
              <a:spcPts val="0"/>
            </a:spcAft>
            <a:buClr>
              <a:schemeClr val="dk1"/>
            </a:buClr>
            <a:buSzPts val="1100"/>
            <a:buFont typeface="Calibri"/>
            <a:buNone/>
          </a:pPr>
          <a:r>
            <a:rPr lang="en-US" sz="1100" b="0" i="0" u="none" strike="noStrike">
              <a:solidFill>
                <a:schemeClr val="dk1"/>
              </a:solidFill>
              <a:latin typeface="Calibri"/>
              <a:ea typeface="Calibri"/>
              <a:cs typeface="Calibri"/>
              <a:sym typeface="Calibri"/>
            </a:rPr>
            <a:t>Fume cupboards typically use the most energy in a laboratory. This is because they require extract fans constantly running, which may have been</a:t>
          </a:r>
          <a:r>
            <a:rPr lang="en-US" sz="1100">
              <a:solidFill>
                <a:schemeClr val="dk1"/>
              </a:solidFill>
              <a:latin typeface="Calibri"/>
              <a:ea typeface="Calibri"/>
              <a:cs typeface="Calibri"/>
              <a:sym typeface="Calibri"/>
            </a:rPr>
            <a:t> </a:t>
          </a:r>
          <a:r>
            <a:rPr lang="en-US" sz="1100" b="0" i="0" u="none" strike="noStrike">
              <a:solidFill>
                <a:schemeClr val="dk1"/>
              </a:solidFill>
              <a:latin typeface="Calibri"/>
              <a:ea typeface="Calibri"/>
              <a:cs typeface="Calibri"/>
              <a:sym typeface="Calibri"/>
            </a:rPr>
            <a:t>heated or cooled to suit the laboratory. There are 2 distinct types of fume cupboards as shown left: Fixed Air Volume (or constant flow), or Variable Air Volume (or VAV). Fixed air volume hoods will maintain the same rate of extraction no matter the height of the sash, while VAV fume cupboards will modulate extract rates as the sash is lowered or raised. This modulation can result in significant energy savings. </a:t>
          </a:r>
          <a:endParaRPr sz="1400"/>
        </a:p>
        <a:p>
          <a:pPr marL="0" lvl="0" indent="0" algn="l" rtl="0">
            <a:spcBef>
              <a:spcPts val="0"/>
            </a:spcBef>
            <a:spcAft>
              <a:spcPts val="0"/>
            </a:spcAft>
            <a:buSzPts val="1100"/>
            <a:buFont typeface="Arial"/>
            <a:buNone/>
          </a:pPr>
          <a:endParaRPr sz="1100" b="0" i="0" u="none" strike="noStrike">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b="1" i="1" u="none" strike="noStrike">
              <a:solidFill>
                <a:schemeClr val="dk1"/>
              </a:solidFill>
              <a:latin typeface="Calibri"/>
              <a:ea typeface="Calibri"/>
              <a:cs typeface="Calibri"/>
              <a:sym typeface="Calibri"/>
            </a:rPr>
            <a:t>How to tell if you have a Fixed or Variable Air Volume Fume Cupboard?</a:t>
          </a:r>
          <a:endParaRPr sz="1400"/>
        </a:p>
        <a:p>
          <a:pPr marL="0" lvl="0" indent="0" algn="l" rtl="0">
            <a:spcBef>
              <a:spcPts val="0"/>
            </a:spcBef>
            <a:spcAft>
              <a:spcPts val="0"/>
            </a:spcAft>
            <a:buClr>
              <a:schemeClr val="dk1"/>
            </a:buClr>
            <a:buSzPts val="1100"/>
            <a:buFont typeface="Calibri"/>
            <a:buNone/>
          </a:pPr>
          <a:r>
            <a:rPr lang="en-US" sz="1100" b="0" i="0" u="none" strike="noStrike">
              <a:solidFill>
                <a:schemeClr val="dk1"/>
              </a:solidFill>
              <a:latin typeface="Calibri"/>
              <a:ea typeface="Calibri"/>
              <a:cs typeface="Calibri"/>
              <a:sym typeface="Calibri"/>
            </a:rPr>
            <a:t>Most fume cupboards will have a small meter, either digital display or as a small</a:t>
          </a:r>
          <a:r>
            <a:rPr lang="en-US" sz="1100">
              <a:solidFill>
                <a:schemeClr val="dk1"/>
              </a:solidFill>
              <a:latin typeface="Calibri"/>
              <a:ea typeface="Calibri"/>
              <a:cs typeface="Calibri"/>
              <a:sym typeface="Calibri"/>
            </a:rPr>
            <a:t> </a:t>
          </a:r>
          <a:r>
            <a:rPr lang="en-US" sz="1100" b="0" i="0" u="none" strike="noStrike">
              <a:solidFill>
                <a:schemeClr val="dk1"/>
              </a:solidFill>
              <a:latin typeface="Calibri"/>
              <a:ea typeface="Calibri"/>
              <a:cs typeface="Calibri"/>
              <a:sym typeface="Calibri"/>
            </a:rPr>
            <a:t>speedometer-like meter with an arrow, which indicates approximate extraction rates. To tell the difference between a Fixed Air Volume and VAV fume cupboard, start with the sash completely open and check what the meter says for extraction rate. Now close the sash. If the meter displays a significant increase in extraction rate and it stays high, you have a fixed air volume fume cupboard. If the extraction rate modulates to stay within its original reading (+/- 20% max), then your cupboard is likely VAV. </a:t>
          </a: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SzPts val="1100"/>
            <a:buFont typeface="Arial"/>
            <a:buNone/>
          </a:pPr>
          <a:endParaRPr sz="1100" b="0" i="0" u="none" strike="noStrike">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b="1" i="1" u="none" strike="noStrike">
              <a:solidFill>
                <a:schemeClr val="dk1"/>
              </a:solidFill>
              <a:latin typeface="Calibri"/>
              <a:ea typeface="Calibri"/>
              <a:cs typeface="Calibri"/>
              <a:sym typeface="Calibri"/>
            </a:rPr>
            <a:t>Relevant Terms</a:t>
          </a:r>
          <a:endParaRPr sz="1400"/>
        </a:p>
        <a:p>
          <a:pPr marL="0" lvl="0" indent="0" algn="l" rtl="0">
            <a:spcBef>
              <a:spcPts val="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Type</a:t>
          </a:r>
          <a:r>
            <a:rPr lang="en-US" sz="1100" b="0" i="0" u="none" strike="noStrike">
              <a:solidFill>
                <a:schemeClr val="dk1"/>
              </a:solidFill>
              <a:latin typeface="Calibri"/>
              <a:ea typeface="Calibri"/>
              <a:cs typeface="Calibri"/>
              <a:sym typeface="Calibri"/>
            </a:rPr>
            <a:t>: Three columns have been provided to permit you to enter a variety of types of fume cupboards, with the variation being in how they are used. E.g. you may have VAV units some of which are kept with shut sashes but some kept open, meaning you have 2 types of VAV fume cupboards. </a:t>
          </a:r>
          <a:endParaRPr sz="1400"/>
        </a:p>
        <a:p>
          <a:pPr marL="0" lvl="0" indent="0" algn="l" rtl="0">
            <a:spcBef>
              <a:spcPts val="3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Number of Cupboards</a:t>
          </a:r>
          <a:r>
            <a:rPr lang="en-US" sz="1100" b="0" i="0" u="none" strike="noStrike">
              <a:solidFill>
                <a:schemeClr val="dk1"/>
              </a:solidFill>
              <a:latin typeface="Calibri"/>
              <a:ea typeface="Calibri"/>
              <a:cs typeface="Calibri"/>
              <a:sym typeface="Calibri"/>
            </a:rPr>
            <a:t>: Indicate how many fume cupboards you possess of each type. </a:t>
          </a:r>
          <a:endParaRPr sz="1400"/>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Hrs On/Day</a:t>
          </a:r>
          <a:r>
            <a:rPr lang="en-US" sz="1100" b="0" i="0" u="none" strike="noStrike">
              <a:solidFill>
                <a:schemeClr val="dk1"/>
              </a:solidFill>
              <a:latin typeface="Calibri"/>
              <a:ea typeface="Calibri"/>
              <a:cs typeface="Calibri"/>
              <a:sym typeface="Calibri"/>
            </a:rPr>
            <a:t>: For most research fume cupboards this figure will be 24 hrs/day. Only reduce this figure below 24 if fume cupboards are actually turned off completely (not just closing the sash), e.g. some teaching labs may turn fume cupboards off when not in use. </a:t>
          </a:r>
          <a:endParaRPr sz="1100"/>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Days On/week</a:t>
          </a:r>
          <a:r>
            <a:rPr lang="en-US" sz="1100" b="0" i="0" u="none" strike="noStrike">
              <a:solidFill>
                <a:schemeClr val="dk1"/>
              </a:solidFill>
              <a:latin typeface="Calibri"/>
              <a:ea typeface="Calibri"/>
              <a:cs typeface="Calibri"/>
              <a:sym typeface="Calibri"/>
            </a:rPr>
            <a:t>: Similar to Hrs On/week, this should only be below 7 if fume cupboards are fully turned off. </a:t>
          </a:r>
          <a:endParaRPr sz="1400"/>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Face Velocity</a:t>
          </a:r>
          <a:r>
            <a:rPr lang="en-US" sz="1100" b="0" i="0" u="none" strike="noStrike">
              <a:solidFill>
                <a:schemeClr val="dk1"/>
              </a:solidFill>
              <a:latin typeface="Calibri"/>
              <a:ea typeface="Calibri"/>
              <a:cs typeface="Calibri"/>
              <a:sym typeface="Calibri"/>
            </a:rPr>
            <a:t>: Each fume cupboard receives an annual inspection of extraction rates to ensure they are functioning. Engineers should indicate what their measured</a:t>
          </a:r>
          <a:r>
            <a:rPr lang="en-US" sz="1100">
              <a:solidFill>
                <a:schemeClr val="dk1"/>
              </a:solidFill>
              <a:latin typeface="Calibri"/>
              <a:ea typeface="Calibri"/>
              <a:cs typeface="Calibri"/>
              <a:sym typeface="Calibri"/>
            </a:rPr>
            <a:t> </a:t>
          </a:r>
          <a:r>
            <a:rPr lang="en-US" sz="1100" b="0" i="0" u="none" strike="noStrike">
              <a:solidFill>
                <a:schemeClr val="dk1"/>
              </a:solidFill>
              <a:latin typeface="Calibri"/>
              <a:ea typeface="Calibri"/>
              <a:cs typeface="Calibri"/>
              <a:sym typeface="Calibri"/>
            </a:rPr>
            <a:t> face velocity extraction rate is, which you can find typically on a small piece of paper on the cupboard. Please use this rate not what may be on the meter, they can differ. </a:t>
          </a:r>
          <a:r>
            <a:rPr lang="en-US" sz="1100">
              <a:solidFill>
                <a:schemeClr val="dk1"/>
              </a:solidFill>
              <a:latin typeface="Calibri"/>
              <a:ea typeface="Calibri"/>
              <a:cs typeface="Calibri"/>
              <a:sym typeface="Calibri"/>
            </a:rPr>
            <a:t> </a:t>
          </a:r>
          <a:endParaRPr sz="1400"/>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Aperture (m2)</a:t>
          </a:r>
          <a:r>
            <a:rPr lang="en-US" sz="1100" b="0" i="0" u="none" strike="noStrike">
              <a:solidFill>
                <a:schemeClr val="dk1"/>
              </a:solidFill>
              <a:latin typeface="Calibri"/>
              <a:ea typeface="Calibri"/>
              <a:cs typeface="Calibri"/>
              <a:sym typeface="Calibri"/>
            </a:rPr>
            <a:t>: For this, take the width of the fume cupboard (m) and multiply by the height (m) of the raised sash. </a:t>
          </a:r>
          <a:endParaRPr sz="1400"/>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 time sash open (VAV only)</a:t>
          </a:r>
          <a:r>
            <a:rPr lang="en-US" sz="1100" b="0" i="0" u="none" strike="noStrike">
              <a:solidFill>
                <a:schemeClr val="dk1"/>
              </a:solidFill>
              <a:latin typeface="Calibri"/>
              <a:ea typeface="Calibri"/>
              <a:cs typeface="Calibri"/>
              <a:sym typeface="Calibri"/>
            </a:rPr>
            <a:t>: Only for VAV fume cupboards - approximately what % of the time their sash is opened.</a:t>
          </a:r>
          <a:r>
            <a:rPr lang="en-US" sz="1100">
              <a:solidFill>
                <a:schemeClr val="dk1"/>
              </a:solidFill>
              <a:latin typeface="Calibri"/>
              <a:ea typeface="Calibri"/>
              <a:cs typeface="Calibri"/>
              <a:sym typeface="Calibri"/>
            </a:rPr>
            <a:t> </a:t>
          </a:r>
          <a:endParaRPr sz="1400"/>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Make-up air?</a:t>
          </a:r>
          <a:r>
            <a:rPr lang="en-US" sz="1100" b="0" i="0" u="none" strike="noStrike">
              <a:solidFill>
                <a:schemeClr val="dk1"/>
              </a:solidFill>
              <a:latin typeface="Calibri"/>
              <a:ea typeface="Calibri"/>
              <a:cs typeface="Calibri"/>
              <a:sym typeface="Calibri"/>
            </a:rPr>
            <a:t>: Is there air which is entering the lab through an intended vent. You may need someone from estates to help determine this. </a:t>
          </a:r>
          <a:r>
            <a:rPr lang="en-US" sz="1100">
              <a:solidFill>
                <a:schemeClr val="dk1"/>
              </a:solidFill>
              <a:latin typeface="Calibri"/>
              <a:ea typeface="Calibri"/>
              <a:cs typeface="Calibri"/>
              <a:sym typeface="Calibri"/>
            </a:rPr>
            <a:t> </a:t>
          </a:r>
          <a:r>
            <a:rPr lang="en-US" sz="1100" b="0" i="0" u="none" strike="noStrike">
              <a:solidFill>
                <a:schemeClr val="dk1"/>
              </a:solidFill>
              <a:latin typeface="Calibri"/>
              <a:ea typeface="Calibri"/>
              <a:cs typeface="Calibri"/>
              <a:sym typeface="Calibri"/>
            </a:rPr>
            <a:t>If the air being provided is pulling on your doors, there's a chance you have no make-up air to compensate what is being extracted. </a:t>
          </a:r>
          <a:r>
            <a:rPr lang="en-US" sz="1100">
              <a:solidFill>
                <a:schemeClr val="dk1"/>
              </a:solidFill>
              <a:latin typeface="Calibri"/>
              <a:ea typeface="Calibri"/>
              <a:cs typeface="Calibri"/>
              <a:sym typeface="Calibri"/>
            </a:rPr>
            <a:t> </a:t>
          </a:r>
          <a:endParaRPr sz="1400"/>
        </a:p>
        <a:p>
          <a:pPr marL="0" lvl="0" indent="0" algn="l" rtl="0">
            <a:spcBef>
              <a:spcPts val="60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Region</a:t>
          </a:r>
          <a:r>
            <a:rPr lang="en-US" sz="1100" u="none">
              <a:solidFill>
                <a:schemeClr val="dk1"/>
              </a:solidFill>
              <a:latin typeface="Calibri"/>
              <a:ea typeface="Calibri"/>
              <a:cs typeface="Calibri"/>
              <a:sym typeface="Calibri"/>
            </a:rPr>
            <a:t>: This has been included to factor in that different regions will have to heat/cool the air more than others.</a:t>
          </a:r>
          <a:endParaRPr sz="1100" u="sng"/>
        </a:p>
        <a:p>
          <a:pPr marL="0" lvl="0" indent="0" algn="l" rtl="0">
            <a:spcBef>
              <a:spcPts val="0"/>
            </a:spcBef>
            <a:spcAft>
              <a:spcPts val="0"/>
            </a:spcAft>
            <a:buSzPts val="1100"/>
            <a:buFont typeface="Arial"/>
            <a:buNone/>
          </a:pPr>
          <a:endParaRPr sz="1100" b="1" i="0" u="none" strike="noStrike">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b="1" i="1" u="none" strike="noStrike">
              <a:solidFill>
                <a:schemeClr val="dk1"/>
              </a:solidFill>
              <a:latin typeface="Calibri"/>
              <a:ea typeface="Calibri"/>
              <a:cs typeface="Calibri"/>
              <a:sym typeface="Calibri"/>
            </a:rPr>
            <a:t>Tips</a:t>
          </a: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Clr>
              <a:schemeClr val="dk1"/>
            </a:buClr>
            <a:buSzPts val="1100"/>
            <a:buFont typeface="Calibri"/>
            <a:buNone/>
          </a:pPr>
          <a:r>
            <a:rPr lang="en-US" sz="1100" b="0" i="0" u="none" strike="noStrike">
              <a:solidFill>
                <a:schemeClr val="dk1"/>
              </a:solidFill>
              <a:latin typeface="Calibri"/>
              <a:ea typeface="Calibri"/>
              <a:cs typeface="Calibri"/>
              <a:sym typeface="Calibri"/>
            </a:rPr>
            <a:t>There are a few ways for users to reduce fume cupboard energy consumption which have an enormous impact:</a:t>
          </a:r>
          <a:endParaRPr sz="1100"/>
        </a:p>
        <a:p>
          <a:pPr marL="0" lvl="0" indent="0" algn="l" rtl="0">
            <a:spcBef>
              <a:spcPts val="0"/>
            </a:spcBef>
            <a:spcAft>
              <a:spcPts val="0"/>
            </a:spcAft>
            <a:buClr>
              <a:schemeClr val="dk1"/>
            </a:buClr>
            <a:buSzPts val="1100"/>
            <a:buFont typeface="Calibri"/>
            <a:buNone/>
          </a:pPr>
          <a:r>
            <a:rPr lang="en-US" sz="1100" b="0" i="0" u="none" strike="noStrike">
              <a:solidFill>
                <a:schemeClr val="dk1"/>
              </a:solidFill>
              <a:latin typeface="Calibri"/>
              <a:ea typeface="Calibri"/>
              <a:cs typeface="Calibri"/>
              <a:sym typeface="Calibri"/>
            </a:rPr>
            <a:t>1. Reduce face velocities to 0.5 m/s or lower - To reduce below 0.5 m/s containment testing must be conducted.</a:t>
          </a:r>
          <a:endParaRPr sz="1400"/>
        </a:p>
        <a:p>
          <a:pPr marL="0" lvl="0" indent="0" algn="l" rtl="0">
            <a:spcBef>
              <a:spcPts val="0"/>
            </a:spcBef>
            <a:spcAft>
              <a:spcPts val="0"/>
            </a:spcAft>
            <a:buClr>
              <a:schemeClr val="dk1"/>
            </a:buClr>
            <a:buSzPts val="1100"/>
            <a:buFont typeface="Calibri"/>
            <a:buNone/>
          </a:pPr>
          <a:r>
            <a:rPr lang="en-US" sz="1100" b="0" i="0" u="none" strike="noStrike">
              <a:solidFill>
                <a:schemeClr val="dk1"/>
              </a:solidFill>
              <a:latin typeface="Calibri"/>
              <a:ea typeface="Calibri"/>
              <a:cs typeface="Calibri"/>
              <a:sym typeface="Calibri"/>
            </a:rPr>
            <a:t>2. Ensure that sashes are kept closed as much as possible, though this will only reduce energy consumption in VAV models, it still is good H&amp;S practice. Otherwise turn off units if possible. </a:t>
          </a:r>
          <a:endParaRPr sz="1400"/>
        </a:p>
        <a:p>
          <a:pPr marL="0" lvl="0" indent="0" algn="l" rtl="0">
            <a:spcBef>
              <a:spcPts val="0"/>
            </a:spcBef>
            <a:spcAft>
              <a:spcPts val="0"/>
            </a:spcAft>
            <a:buClr>
              <a:schemeClr val="dk1"/>
            </a:buClr>
            <a:buSzPts val="1100"/>
            <a:buFont typeface="Calibri"/>
            <a:buNone/>
          </a:pPr>
          <a:r>
            <a:rPr lang="en-US" sz="1100" b="0" i="0" u="none" strike="noStrike">
              <a:solidFill>
                <a:schemeClr val="dk1"/>
              </a:solidFill>
              <a:latin typeface="Calibri"/>
              <a:ea typeface="Calibri"/>
              <a:cs typeface="Calibri"/>
              <a:sym typeface="Calibri"/>
            </a:rPr>
            <a:t>3. Keep your fume cupboard clear of materials as this may impede air-flow.</a:t>
          </a:r>
          <a:endParaRPr sz="1400"/>
        </a:p>
        <a:p>
          <a:pPr marL="0" lvl="0" indent="0" algn="l" rtl="0">
            <a:spcBef>
              <a:spcPts val="0"/>
            </a:spcBef>
            <a:spcAft>
              <a:spcPts val="0"/>
            </a:spcAft>
            <a:buSzPts val="1100"/>
            <a:buFont typeface="Arial"/>
            <a:buNone/>
          </a:pPr>
          <a:endParaRPr sz="1100" b="1" i="0" u="none" strike="noStrike">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b="1" i="1" u="none" strike="noStrike">
              <a:solidFill>
                <a:schemeClr val="dk1"/>
              </a:solidFill>
              <a:latin typeface="Calibri"/>
              <a:ea typeface="Calibri"/>
              <a:cs typeface="Calibri"/>
              <a:sym typeface="Calibri"/>
            </a:rPr>
            <a:t>Related Criteria</a:t>
          </a:r>
          <a:r>
            <a:rPr lang="en-US" sz="1100" i="1">
              <a:solidFill>
                <a:schemeClr val="dk1"/>
              </a:solidFill>
              <a:latin typeface="Calibri"/>
              <a:ea typeface="Calibri"/>
              <a:cs typeface="Calibri"/>
              <a:sym typeface="Calibri"/>
            </a:rPr>
            <a:t> </a:t>
          </a:r>
          <a:endParaRPr sz="1400"/>
        </a:p>
        <a:p>
          <a:pPr marL="0" lvl="0" indent="0" algn="l" rtl="0">
            <a:spcBef>
              <a:spcPts val="0"/>
            </a:spcBef>
            <a:spcAft>
              <a:spcPts val="0"/>
            </a:spcAft>
            <a:buClr>
              <a:schemeClr val="dk1"/>
            </a:buClr>
            <a:buSzPts val="1100"/>
            <a:buFont typeface="Calibri"/>
            <a:buNone/>
          </a:pPr>
          <a:r>
            <a:rPr lang="en-US" sz="1100" i="0">
              <a:solidFill>
                <a:schemeClr val="dk1"/>
              </a:solidFill>
              <a:latin typeface="Calibri"/>
              <a:ea typeface="Calibri"/>
              <a:cs typeface="Calibri"/>
              <a:sym typeface="Calibri"/>
            </a:rPr>
            <a:t>6, 15, 16, 23, 30, 31, 42</a:t>
          </a:r>
          <a:endParaRPr sz="1100" i="0">
            <a:solidFill>
              <a:srgbClr val="FF0000"/>
            </a:solidFill>
          </a:endParaRPr>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9</xdr:col>
      <xdr:colOff>104775</xdr:colOff>
      <xdr:row>6</xdr:row>
      <xdr:rowOff>0</xdr:rowOff>
    </xdr:from>
    <xdr:ext cx="6372225" cy="5267325"/>
    <xdr:sp macro="" textlink="">
      <xdr:nvSpPr>
        <xdr:cNvPr id="121" name="Shape 121">
          <a:extLst>
            <a:ext uri="{FF2B5EF4-FFF2-40B4-BE49-F238E27FC236}">
              <a16:creationId xmlns:a16="http://schemas.microsoft.com/office/drawing/2014/main" id="{00000000-0008-0000-0800-000079000000}"/>
            </a:ext>
          </a:extLst>
        </xdr:cNvPr>
        <xdr:cNvSpPr txBox="1"/>
      </xdr:nvSpPr>
      <xdr:spPr>
        <a:xfrm>
          <a:off x="2164650" y="1151100"/>
          <a:ext cx="6362700" cy="52578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b="1" i="1" u="none" strike="noStrike">
              <a:solidFill>
                <a:schemeClr val="dk1"/>
              </a:solidFill>
              <a:latin typeface="Calibri"/>
              <a:ea typeface="Calibri"/>
              <a:cs typeface="Calibri"/>
              <a:sym typeface="Calibri"/>
            </a:rPr>
            <a:t>Background </a:t>
          </a:r>
          <a:endParaRPr sz="1400"/>
        </a:p>
        <a:p>
          <a:pPr marL="0" lvl="0" indent="0" algn="l" rtl="0">
            <a:spcBef>
              <a:spcPts val="0"/>
            </a:spcBef>
            <a:spcAft>
              <a:spcPts val="0"/>
            </a:spcAft>
            <a:buClr>
              <a:schemeClr val="dk1"/>
            </a:buClr>
            <a:buSzPts val="1100"/>
            <a:buFont typeface="Calibri"/>
            <a:buNone/>
          </a:pPr>
          <a:r>
            <a:rPr lang="en-US" sz="1100" b="0" i="0" u="none" strike="noStrike">
              <a:solidFill>
                <a:schemeClr val="dk1"/>
              </a:solidFill>
              <a:latin typeface="Calibri"/>
              <a:ea typeface="Calibri"/>
              <a:cs typeface="Calibri"/>
              <a:sym typeface="Calibri"/>
            </a:rPr>
            <a:t>For estimation of energy consumption, please only assess class II safety cabinets. </a:t>
          </a:r>
          <a:endParaRPr sz="1100"/>
        </a:p>
        <a:p>
          <a:pPr marL="0" lvl="0" indent="0" algn="l" rtl="0">
            <a:spcBef>
              <a:spcPts val="0"/>
            </a:spcBef>
            <a:spcAft>
              <a:spcPts val="0"/>
            </a:spcAft>
            <a:buSzPts val="1100"/>
            <a:buFont typeface="Arial"/>
            <a:buNone/>
          </a:pPr>
          <a:endParaRPr sz="1100"/>
        </a:p>
        <a:p>
          <a:pPr marL="0" marR="0" lvl="0" indent="0" algn="l" rtl="0">
            <a:lnSpc>
              <a:spcPct val="100000"/>
            </a:lnSpc>
            <a:spcBef>
              <a:spcPts val="0"/>
            </a:spcBef>
            <a:spcAft>
              <a:spcPts val="0"/>
            </a:spcAft>
            <a:buClr>
              <a:schemeClr val="dk1"/>
            </a:buClr>
            <a:buSzPts val="1100"/>
            <a:buFont typeface="Calibri"/>
            <a:buNone/>
          </a:pPr>
          <a:r>
            <a:rPr lang="en-US" sz="1100" b="1" i="1">
              <a:solidFill>
                <a:schemeClr val="dk1"/>
              </a:solidFill>
              <a:latin typeface="Calibri"/>
              <a:ea typeface="Calibri"/>
              <a:cs typeface="Calibri"/>
              <a:sym typeface="Calibri"/>
            </a:rPr>
            <a:t>Relevant Terms</a:t>
          </a:r>
          <a:endParaRPr sz="1400"/>
        </a:p>
        <a:p>
          <a:pPr marL="0" marR="0" lvl="0" indent="0" algn="l" rtl="0">
            <a:lnSpc>
              <a:spcPct val="100000"/>
            </a:lnSpc>
            <a:spcBef>
              <a:spcPts val="0"/>
            </a:spcBef>
            <a:spcAft>
              <a:spcPts val="0"/>
            </a:spcAft>
            <a:buClr>
              <a:schemeClr val="dk1"/>
            </a:buClr>
            <a:buSzPts val="1100"/>
            <a:buFont typeface="Calibri"/>
            <a:buNone/>
          </a:pPr>
          <a:r>
            <a:rPr lang="en-US" sz="1100" b="0" i="0" u="sng">
              <a:solidFill>
                <a:schemeClr val="dk1"/>
              </a:solidFill>
              <a:latin typeface="Calibri"/>
              <a:ea typeface="Calibri"/>
              <a:cs typeface="Calibri"/>
              <a:sym typeface="Calibri"/>
            </a:rPr>
            <a:t>Type</a:t>
          </a:r>
          <a:r>
            <a:rPr lang="en-US" sz="1100" b="0" i="0">
              <a:solidFill>
                <a:schemeClr val="dk1"/>
              </a:solidFill>
              <a:latin typeface="Calibri"/>
              <a:ea typeface="Calibri"/>
              <a:cs typeface="Calibri"/>
              <a:sym typeface="Calibri"/>
            </a:rPr>
            <a:t>: Four columns have been provided to permit you to enter a variety of types of safety cabinets, with the variation being in how they are used. E.g. some units may operate all day while some are kept off. </a:t>
          </a:r>
          <a:endParaRPr sz="1100"/>
        </a:p>
        <a:p>
          <a:pPr marL="0" lvl="0" indent="0" algn="l" rtl="0">
            <a:spcBef>
              <a:spcPts val="3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Number of Cabinets</a:t>
          </a:r>
          <a:r>
            <a:rPr lang="en-US" sz="1100" b="0" i="0" u="none" strike="noStrike">
              <a:solidFill>
                <a:schemeClr val="dk1"/>
              </a:solidFill>
              <a:latin typeface="Calibri"/>
              <a:ea typeface="Calibri"/>
              <a:cs typeface="Calibri"/>
              <a:sym typeface="Calibri"/>
            </a:rPr>
            <a:t>: Please indicate the number of class II safety-cabinets you have. Note various columns have been provided for variances in units</a:t>
          </a:r>
          <a:r>
            <a:rPr lang="en-US" sz="1100" b="0" u="none">
              <a:solidFill>
                <a:schemeClr val="dk1"/>
              </a:solidFill>
              <a:latin typeface="Calibri"/>
              <a:ea typeface="Calibri"/>
              <a:cs typeface="Calibri"/>
              <a:sym typeface="Calibri"/>
            </a:rPr>
            <a:t> </a:t>
          </a:r>
          <a:endParaRPr sz="1400"/>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Power demand (Watts)</a:t>
          </a:r>
          <a:r>
            <a:rPr lang="en-US" sz="1100" b="0" i="0" u="none" strike="noStrike">
              <a:solidFill>
                <a:schemeClr val="dk1"/>
              </a:solidFill>
              <a:latin typeface="Calibri"/>
              <a:ea typeface="Calibri"/>
              <a:cs typeface="Calibri"/>
              <a:sym typeface="Calibri"/>
            </a:rPr>
            <a:t>: This piece of information is typically found in the technical manual of your cabinet, or any supporting marketing material. Look for a wattage with a range of approximately 75-250 watts. Note that you can get an instantaneous accurate reading with a power meter, but contact </a:t>
          </a:r>
          <a:r>
            <a:rPr lang="en-US" sz="1100" b="0" i="0" u="none" strike="noStrike">
              <a:solidFill>
                <a:srgbClr val="000000"/>
              </a:solidFill>
              <a:latin typeface="Calibri"/>
              <a:ea typeface="Calibri"/>
              <a:cs typeface="Calibri"/>
              <a:sym typeface="Calibri"/>
            </a:rPr>
            <a:t>Sustainability</a:t>
          </a:r>
          <a:r>
            <a:rPr lang="en-US" sz="1100" b="0" i="0" u="none" strike="noStrike">
              <a:solidFill>
                <a:schemeClr val="dk1"/>
              </a:solidFill>
              <a:latin typeface="Calibri"/>
              <a:ea typeface="Calibri"/>
              <a:cs typeface="Calibri"/>
              <a:sym typeface="Calibri"/>
            </a:rPr>
            <a:t> for support on this. </a:t>
          </a:r>
          <a:r>
            <a:rPr lang="en-US" sz="1100">
              <a:solidFill>
                <a:schemeClr val="dk1"/>
              </a:solidFill>
              <a:latin typeface="Calibri"/>
              <a:ea typeface="Calibri"/>
              <a:cs typeface="Calibri"/>
              <a:sym typeface="Calibri"/>
            </a:rPr>
            <a:t> </a:t>
          </a:r>
          <a:endParaRPr sz="1400"/>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Hrs usage per day</a:t>
          </a:r>
          <a:r>
            <a:rPr lang="en-US" sz="1100" b="0" i="0" u="none" strike="noStrike">
              <a:solidFill>
                <a:schemeClr val="dk1"/>
              </a:solidFill>
              <a:latin typeface="Calibri"/>
              <a:ea typeface="Calibri"/>
              <a:cs typeface="Calibri"/>
              <a:sym typeface="Calibri"/>
            </a:rPr>
            <a:t>: Please indicate how many hrs per day the cabinet is left ON, not just how long it is in use. </a:t>
          </a:r>
          <a:r>
            <a:rPr lang="en-US" sz="1100">
              <a:solidFill>
                <a:schemeClr val="dk1"/>
              </a:solidFill>
              <a:latin typeface="Calibri"/>
              <a:ea typeface="Calibri"/>
              <a:cs typeface="Calibri"/>
              <a:sym typeface="Calibri"/>
            </a:rPr>
            <a:t> </a:t>
          </a:r>
          <a:endParaRPr sz="1400"/>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Days/week</a:t>
          </a:r>
          <a:r>
            <a:rPr lang="en-US" sz="1100" b="0" i="0" u="none" strike="noStrike">
              <a:solidFill>
                <a:schemeClr val="dk1"/>
              </a:solidFill>
              <a:latin typeface="Calibri"/>
              <a:ea typeface="Calibri"/>
              <a:cs typeface="Calibri"/>
              <a:sym typeface="Calibri"/>
            </a:rPr>
            <a:t>: Indicate how many days per week the cabinet is in use.</a:t>
          </a:r>
          <a:endParaRPr sz="1100"/>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Ducted?</a:t>
          </a:r>
          <a:r>
            <a:rPr lang="en-US" sz="1100" b="0" i="0" u="none" strike="noStrike">
              <a:solidFill>
                <a:schemeClr val="dk1"/>
              </a:solidFill>
              <a:latin typeface="Calibri"/>
              <a:ea typeface="Calibri"/>
              <a:cs typeface="Calibri"/>
              <a:sym typeface="Calibri"/>
            </a:rPr>
            <a:t>: Cabinets may or may not be ducted. To learn if it is, look at the top of the cabinet to see if there is a duct connecting the extract to the wall/ceiling. </a:t>
          </a:r>
          <a:r>
            <a:rPr lang="en-US" sz="1100">
              <a:solidFill>
                <a:schemeClr val="dk1"/>
              </a:solidFill>
              <a:latin typeface="Calibri"/>
              <a:ea typeface="Calibri"/>
              <a:cs typeface="Calibri"/>
              <a:sym typeface="Calibri"/>
            </a:rPr>
            <a:t> </a:t>
          </a:r>
          <a:r>
            <a:rPr lang="en-US" sz="1100" b="0" i="0" u="none" strike="noStrike">
              <a:solidFill>
                <a:schemeClr val="dk1"/>
              </a:solidFill>
              <a:latin typeface="Calibri"/>
              <a:ea typeface="Calibri"/>
              <a:cs typeface="Calibri"/>
              <a:sym typeface="Calibri"/>
            </a:rPr>
            <a:t>Your local lab manager should know also whether they are ducted, as unducted models will require regular filter changes. </a:t>
          </a: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SzPts val="1100"/>
            <a:buFont typeface="Arial"/>
            <a:buNone/>
          </a:pPr>
          <a:endParaRPr sz="1100" b="1" i="0" u="none" strike="noStrike">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b="1" i="1" u="none" strike="noStrike">
              <a:solidFill>
                <a:schemeClr val="dk1"/>
              </a:solidFill>
              <a:latin typeface="Calibri"/>
              <a:ea typeface="Calibri"/>
              <a:cs typeface="Calibri"/>
              <a:sym typeface="Calibri"/>
            </a:rPr>
            <a:t>Tips</a:t>
          </a:r>
          <a:endParaRPr sz="1400"/>
        </a:p>
        <a:p>
          <a:pPr marL="0" lvl="0" indent="0" algn="l" rtl="0">
            <a:spcBef>
              <a:spcPts val="0"/>
            </a:spcBef>
            <a:spcAft>
              <a:spcPts val="0"/>
            </a:spcAft>
            <a:buClr>
              <a:schemeClr val="dk1"/>
            </a:buClr>
            <a:buSzPts val="1100"/>
            <a:buFont typeface="Calibri"/>
            <a:buNone/>
          </a:pPr>
          <a:r>
            <a:rPr lang="en-US" sz="1100" b="0" i="0" u="none" strike="noStrike">
              <a:solidFill>
                <a:schemeClr val="dk1"/>
              </a:solidFill>
              <a:latin typeface="Calibri"/>
              <a:ea typeface="Calibri"/>
              <a:cs typeface="Calibri"/>
              <a:sym typeface="Calibri"/>
            </a:rPr>
            <a:t>1. Turn it off when not in use. A booking system may assist with this (either digital, or even written on the cabinet). </a:t>
          </a: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Clr>
              <a:schemeClr val="dk1"/>
            </a:buClr>
            <a:buSzPts val="1100"/>
            <a:buFont typeface="Calibri"/>
            <a:buNone/>
          </a:pPr>
          <a:r>
            <a:rPr lang="en-US" sz="1100" b="0" i="0" u="none" strike="noStrike">
              <a:solidFill>
                <a:schemeClr val="dk1"/>
              </a:solidFill>
              <a:latin typeface="Calibri"/>
              <a:ea typeface="Calibri"/>
              <a:cs typeface="Calibri"/>
              <a:sym typeface="Calibri"/>
            </a:rPr>
            <a:t>2. Cabinets have an in-flow and down-flow. Try and make sure your in-flow rates don't greatly exceed 0.4 m/s (target of no greater than 0.55 m/s) during annual inspection. </a:t>
          </a: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Clr>
              <a:schemeClr val="dk1"/>
            </a:buClr>
            <a:buSzPts val="1100"/>
            <a:buFont typeface="Calibri"/>
            <a:buNone/>
          </a:pPr>
          <a:r>
            <a:rPr lang="en-US" sz="1100" b="0" i="0" u="none" strike="noStrike">
              <a:solidFill>
                <a:schemeClr val="dk1"/>
              </a:solidFill>
              <a:latin typeface="Calibri"/>
              <a:ea typeface="Calibri"/>
              <a:cs typeface="Calibri"/>
              <a:sym typeface="Calibri"/>
            </a:rPr>
            <a:t>3. Consider the effectiveness of UV lights running after usage - Is there sufficient evidence for your work that this improves sterility? Can they be operated for less time? </a:t>
          </a:r>
          <a:endParaRPr sz="1100"/>
        </a:p>
        <a:p>
          <a:pPr marL="0" lvl="0" indent="0" algn="l" rtl="0">
            <a:spcBef>
              <a:spcPts val="0"/>
            </a:spcBef>
            <a:spcAft>
              <a:spcPts val="0"/>
            </a:spcAft>
            <a:buSzPts val="1100"/>
            <a:buFont typeface="Arial"/>
            <a:buNone/>
          </a:pPr>
          <a:endParaRPr sz="1100" b="1" i="0" u="none" strike="noStrike">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b="1" i="0" u="none" strike="noStrike">
              <a:solidFill>
                <a:schemeClr val="dk1"/>
              </a:solidFill>
              <a:latin typeface="Calibri"/>
              <a:ea typeface="Calibri"/>
              <a:cs typeface="Calibri"/>
              <a:sym typeface="Calibri"/>
            </a:rPr>
            <a:t>Related Criteria</a:t>
          </a: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6, 7, 15, 16, 23, 31, 43</a:t>
          </a:r>
          <a:endParaRPr sz="1100">
            <a:solidFill>
              <a:srgbClr val="FF0000"/>
            </a:solidFill>
          </a:endParaRPr>
        </a:p>
      </xdr:txBody>
    </xdr:sp>
    <xdr:clientData fLocksWithSheet="0"/>
  </xdr:oneCellAnchor>
</xdr:wsDr>
</file>

<file path=xl/drawings/drawing8.xml><?xml version="1.0" encoding="utf-8"?>
<xdr:wsDr xmlns:xdr="http://schemas.openxmlformats.org/drawingml/2006/spreadsheetDrawing" xmlns:a="http://schemas.openxmlformats.org/drawingml/2006/main">
  <xdr:oneCellAnchor>
    <xdr:from>
      <xdr:col>10</xdr:col>
      <xdr:colOff>0</xdr:colOff>
      <xdr:row>6</xdr:row>
      <xdr:rowOff>0</xdr:rowOff>
    </xdr:from>
    <xdr:ext cx="6562725" cy="6200775"/>
    <xdr:sp macro="" textlink="">
      <xdr:nvSpPr>
        <xdr:cNvPr id="122" name="Shape 122">
          <a:extLst>
            <a:ext uri="{FF2B5EF4-FFF2-40B4-BE49-F238E27FC236}">
              <a16:creationId xmlns:a16="http://schemas.microsoft.com/office/drawing/2014/main" id="{00000000-0008-0000-0900-00007A000000}"/>
            </a:ext>
          </a:extLst>
        </xdr:cNvPr>
        <xdr:cNvSpPr txBox="1"/>
      </xdr:nvSpPr>
      <xdr:spPr>
        <a:xfrm>
          <a:off x="2069400" y="681200"/>
          <a:ext cx="6553200" cy="61976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b="1" i="1" u="none" strike="noStrike">
              <a:solidFill>
                <a:schemeClr val="dk1"/>
              </a:solidFill>
              <a:latin typeface="Calibri"/>
              <a:ea typeface="Calibri"/>
              <a:cs typeface="Calibri"/>
              <a:sym typeface="Calibri"/>
            </a:rPr>
            <a:t>Background </a:t>
          </a:r>
          <a:endParaRPr sz="1400"/>
        </a:p>
        <a:p>
          <a:pPr marL="0" lvl="0" indent="0" algn="l" rtl="0">
            <a:spcBef>
              <a:spcPts val="0"/>
            </a:spcBef>
            <a:spcAft>
              <a:spcPts val="0"/>
            </a:spcAft>
            <a:buClr>
              <a:schemeClr val="dk1"/>
            </a:buClr>
            <a:buSzPts val="1100"/>
            <a:buFont typeface="Calibri"/>
            <a:buNone/>
          </a:pPr>
          <a:r>
            <a:rPr lang="en-US" sz="1100" b="0" i="0" u="none" strike="noStrike">
              <a:solidFill>
                <a:schemeClr val="dk1"/>
              </a:solidFill>
              <a:latin typeface="Calibri"/>
              <a:ea typeface="Calibri"/>
              <a:cs typeface="Calibri"/>
              <a:sym typeface="Calibri"/>
            </a:rPr>
            <a:t>Computing and IT equipment is now found in essentially all laboratories, and can be responsible for significant consumption of energy. In recognition of this, we have included basic computing equipment. High performance computing is considered in IT criteria, but not quantified due to variation in how servers may be managed etc.. </a:t>
          </a:r>
          <a:endParaRPr sz="1100"/>
        </a:p>
        <a:p>
          <a:pPr marL="0" lvl="0" indent="0" algn="l" rtl="0">
            <a:spcBef>
              <a:spcPts val="0"/>
            </a:spcBef>
            <a:spcAft>
              <a:spcPts val="0"/>
            </a:spcAft>
            <a:buSzPts val="1100"/>
            <a:buFont typeface="Arial"/>
            <a:buNone/>
          </a:pPr>
          <a:endParaRPr sz="1100"/>
        </a:p>
        <a:p>
          <a:pPr marL="0" marR="0" lvl="0" indent="0" algn="l" rtl="0">
            <a:lnSpc>
              <a:spcPct val="100000"/>
            </a:lnSpc>
            <a:spcBef>
              <a:spcPts val="0"/>
            </a:spcBef>
            <a:spcAft>
              <a:spcPts val="0"/>
            </a:spcAft>
            <a:buClr>
              <a:schemeClr val="dk1"/>
            </a:buClr>
            <a:buSzPts val="1100"/>
            <a:buFont typeface="Calibri"/>
            <a:buNone/>
          </a:pPr>
          <a:r>
            <a:rPr lang="en-US" sz="1100" b="1" i="1">
              <a:solidFill>
                <a:schemeClr val="dk1"/>
              </a:solidFill>
              <a:latin typeface="Calibri"/>
              <a:ea typeface="Calibri"/>
              <a:cs typeface="Calibri"/>
              <a:sym typeface="Calibri"/>
            </a:rPr>
            <a:t>Relevant Terms</a:t>
          </a:r>
          <a:endParaRPr sz="1100"/>
        </a:p>
        <a:p>
          <a:pPr marL="0" marR="0" lvl="0" indent="0" algn="l" rtl="0">
            <a:lnSpc>
              <a:spcPct val="100000"/>
            </a:lnSpc>
            <a:spcBef>
              <a:spcPts val="300"/>
            </a:spcBef>
            <a:spcAft>
              <a:spcPts val="0"/>
            </a:spcAft>
            <a:buClr>
              <a:schemeClr val="dk1"/>
            </a:buClr>
            <a:buSzPts val="1100"/>
            <a:buFont typeface="Calibri"/>
            <a:buNone/>
          </a:pPr>
          <a:r>
            <a:rPr lang="en-US" sz="1100" b="0" i="0" u="sng">
              <a:solidFill>
                <a:schemeClr val="dk1"/>
              </a:solidFill>
              <a:latin typeface="Calibri"/>
              <a:ea typeface="Calibri"/>
              <a:cs typeface="Calibri"/>
              <a:sym typeface="Calibri"/>
            </a:rPr>
            <a:t>Type</a:t>
          </a:r>
          <a:r>
            <a:rPr lang="en-US" sz="1100" b="0" i="0">
              <a:solidFill>
                <a:schemeClr val="dk1"/>
              </a:solidFill>
              <a:latin typeface="Calibri"/>
              <a:ea typeface="Calibri"/>
              <a:cs typeface="Calibri"/>
              <a:sym typeface="Calibri"/>
            </a:rPr>
            <a:t>: Four columns have been provided to permit you to enter a variety of types of IT equipment, with the variation being in how they are used. E.g. Some computers may be operated all day while some are kept off. </a:t>
          </a:r>
          <a:endParaRPr sz="1100"/>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Number of Computers</a:t>
          </a:r>
          <a:r>
            <a:rPr lang="en-US" sz="1100" b="0" i="0" u="none" strike="noStrike">
              <a:solidFill>
                <a:schemeClr val="dk1"/>
              </a:solidFill>
              <a:latin typeface="Calibri"/>
              <a:ea typeface="Calibri"/>
              <a:cs typeface="Calibri"/>
              <a:sym typeface="Calibri"/>
            </a:rPr>
            <a:t>: The number of computers you have, not the number of monitors. E.g. One laptop with 1 supplemental monitor is 1 computer, 2 monitors. </a:t>
          </a:r>
          <a:endParaRPr sz="1100" b="0" u="none"/>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Hrs usage/Day</a:t>
          </a:r>
          <a:r>
            <a:rPr lang="en-US" sz="1100" b="0" i="0" u="none" strike="noStrike">
              <a:solidFill>
                <a:schemeClr val="dk1"/>
              </a:solidFill>
              <a:latin typeface="Calibri"/>
              <a:ea typeface="Calibri"/>
              <a:cs typeface="Calibri"/>
              <a:sym typeface="Calibri"/>
            </a:rPr>
            <a:t>: How many hours per day the computer is typically in active use (i.e. someone is using it, or it's displaying a video/in the midst of processing. </a:t>
          </a:r>
          <a:endParaRPr sz="1100"/>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Days/Week</a:t>
          </a:r>
          <a:r>
            <a:rPr lang="en-US" sz="1100" b="0" i="0" u="none" strike="noStrike">
              <a:solidFill>
                <a:schemeClr val="dk1"/>
              </a:solidFill>
              <a:latin typeface="Calibri"/>
              <a:ea typeface="Calibri"/>
              <a:cs typeface="Calibri"/>
              <a:sym typeface="Calibri"/>
            </a:rPr>
            <a:t>: How many days per week the computer is in use typically. </a:t>
          </a:r>
          <a:endParaRPr sz="1400"/>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Type of Computer</a:t>
          </a:r>
          <a:r>
            <a:rPr lang="en-US" sz="1100" b="0" i="0" u="none" strike="noStrike">
              <a:solidFill>
                <a:schemeClr val="dk1"/>
              </a:solidFill>
              <a:latin typeface="Calibri"/>
              <a:ea typeface="Calibri"/>
              <a:cs typeface="Calibri"/>
              <a:sym typeface="Calibri"/>
            </a:rPr>
            <a:t>: Whether the computers are laptops, or desktop units. </a:t>
          </a:r>
          <a:endParaRPr sz="1400"/>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Number of Monitors</a:t>
          </a:r>
          <a:r>
            <a:rPr lang="en-US" sz="1100" b="0" i="0" u="none" strike="noStrike">
              <a:solidFill>
                <a:schemeClr val="dk1"/>
              </a:solidFill>
              <a:latin typeface="Calibri"/>
              <a:ea typeface="Calibri"/>
              <a:cs typeface="Calibri"/>
              <a:sym typeface="Calibri"/>
            </a:rPr>
            <a:t>: Number of monitors in total, including any laptop monitors. </a:t>
          </a:r>
          <a:endParaRPr sz="1400"/>
        </a:p>
        <a:p>
          <a:pPr marL="0" lvl="0" indent="0" algn="l" rtl="0">
            <a:spcBef>
              <a:spcPts val="60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Screen Brightness</a:t>
          </a:r>
          <a:r>
            <a:rPr lang="en-US" sz="1100" u="none">
              <a:solidFill>
                <a:schemeClr val="dk1"/>
              </a:solidFill>
              <a:latin typeface="Calibri"/>
              <a:ea typeface="Calibri"/>
              <a:cs typeface="Calibri"/>
              <a:sym typeface="Calibri"/>
            </a:rPr>
            <a:t>: There are 3 settings you may select from. Bright is for when the brightness is on maximum (75-100%), mid would equal 40-75%, and anything lower than 40% would be Low. </a:t>
          </a:r>
          <a:endParaRPr sz="1400"/>
        </a:p>
        <a:p>
          <a:pPr marL="0" lvl="0" indent="0" algn="l" rtl="0">
            <a:spcBef>
              <a:spcPts val="60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Time until monitor sleeps</a:t>
          </a:r>
          <a:r>
            <a:rPr lang="en-US" sz="1100" u="none">
              <a:solidFill>
                <a:schemeClr val="dk1"/>
              </a:solidFill>
              <a:latin typeface="Calibri"/>
              <a:ea typeface="Calibri"/>
              <a:cs typeface="Calibri"/>
              <a:sym typeface="Calibri"/>
            </a:rPr>
            <a:t>: The amount of time the computer is set to have the monitor on until the monitor is put to sleep. This may include time until the whole computer sleeps, but is not limited to this in recognition that some may be set to keep operating with the monitor off. </a:t>
          </a:r>
          <a:endParaRPr sz="1400"/>
        </a:p>
        <a:p>
          <a:pPr marL="0" lvl="0" indent="0" algn="l" rtl="0">
            <a:spcBef>
              <a:spcPts val="60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Basic or advanced use</a:t>
          </a:r>
          <a:r>
            <a:rPr lang="en-US" sz="1100" u="none">
              <a:solidFill>
                <a:schemeClr val="dk1"/>
              </a:solidFill>
              <a:latin typeface="Calibri"/>
              <a:ea typeface="Calibri"/>
              <a:cs typeface="Calibri"/>
              <a:sym typeface="Calibri"/>
            </a:rPr>
            <a:t>: Basic use refers to any standard computer use, e.g. word processing, internet browsing, emails, music, and etc.. Advanced use refers to when the computer is heavy use, e.g. when operating many programmes at the same time, or processing large amounts of data. </a:t>
          </a:r>
          <a:endParaRPr sz="1100" u="sng"/>
        </a:p>
        <a:p>
          <a:pPr marL="0" lvl="0" indent="0" algn="l" rtl="0">
            <a:spcBef>
              <a:spcPts val="0"/>
            </a:spcBef>
            <a:spcAft>
              <a:spcPts val="0"/>
            </a:spcAft>
            <a:buSzPts val="1100"/>
            <a:buFont typeface="Arial"/>
            <a:buNone/>
          </a:pPr>
          <a:endParaRPr sz="1100" b="1" i="0" u="none" strike="noStrike">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b="1" i="1" u="none" strike="noStrike">
              <a:solidFill>
                <a:schemeClr val="dk1"/>
              </a:solidFill>
              <a:latin typeface="Calibri"/>
              <a:ea typeface="Calibri"/>
              <a:cs typeface="Calibri"/>
              <a:sym typeface="Calibri"/>
            </a:rPr>
            <a:t>Tips</a:t>
          </a:r>
          <a:endParaRPr sz="1400"/>
        </a:p>
        <a:p>
          <a:pPr marL="0" lvl="0" indent="0" algn="l" rtl="0">
            <a:spcBef>
              <a:spcPts val="0"/>
            </a:spcBef>
            <a:spcAft>
              <a:spcPts val="0"/>
            </a:spcAft>
            <a:buClr>
              <a:schemeClr val="dk1"/>
            </a:buClr>
            <a:buSzPts val="1100"/>
            <a:buFont typeface="Calibri"/>
            <a:buNone/>
          </a:pPr>
          <a:r>
            <a:rPr lang="en-US" sz="1100" b="0" i="0" u="none" strike="noStrike">
              <a:solidFill>
                <a:schemeClr val="dk1"/>
              </a:solidFill>
              <a:latin typeface="Calibri"/>
              <a:ea typeface="Calibri"/>
              <a:cs typeface="Calibri"/>
              <a:sym typeface="Calibri"/>
            </a:rPr>
            <a:t>1. Lower brightness to a level that doesn't strain eye sight. </a:t>
          </a:r>
          <a:endParaRPr sz="1400"/>
        </a:p>
        <a:p>
          <a:pPr marL="0" lvl="0" indent="0" algn="l" rtl="0">
            <a:spcBef>
              <a:spcPts val="0"/>
            </a:spcBef>
            <a:spcAft>
              <a:spcPts val="0"/>
            </a:spcAft>
            <a:buClr>
              <a:schemeClr val="dk1"/>
            </a:buClr>
            <a:buSzPts val="1100"/>
            <a:buFont typeface="Calibri"/>
            <a:buNone/>
          </a:pPr>
          <a:r>
            <a:rPr lang="en-US" sz="1100" b="0" i="0" u="none" strike="noStrike">
              <a:solidFill>
                <a:schemeClr val="dk1"/>
              </a:solidFill>
              <a:latin typeface="Calibri"/>
              <a:ea typeface="Calibri"/>
              <a:cs typeface="Calibri"/>
              <a:sym typeface="Calibri"/>
            </a:rPr>
            <a:t>2. Operate computers only when necessary, and have monitors sleep when not in use. </a:t>
          </a:r>
          <a:endParaRPr sz="1400"/>
        </a:p>
        <a:p>
          <a:pPr marL="0" lvl="0" indent="0" algn="l" rtl="0">
            <a:spcBef>
              <a:spcPts val="0"/>
            </a:spcBef>
            <a:spcAft>
              <a:spcPts val="0"/>
            </a:spcAft>
            <a:buClr>
              <a:schemeClr val="dk1"/>
            </a:buClr>
            <a:buSzPts val="1100"/>
            <a:buFont typeface="Calibri"/>
            <a:buNone/>
          </a:pPr>
          <a:r>
            <a:rPr lang="en-US" sz="1100" b="0" i="0" u="none" strike="noStrike">
              <a:solidFill>
                <a:schemeClr val="dk1"/>
              </a:solidFill>
              <a:latin typeface="Calibri"/>
              <a:ea typeface="Calibri"/>
              <a:cs typeface="Calibri"/>
              <a:sym typeface="Calibri"/>
            </a:rPr>
            <a:t>3. Reduce the number of monitors if they aren't necessary.  </a:t>
          </a:r>
          <a:endParaRPr sz="1400"/>
        </a:p>
        <a:p>
          <a:pPr marL="0" lvl="0" indent="0" algn="l" rtl="0">
            <a:spcBef>
              <a:spcPts val="0"/>
            </a:spcBef>
            <a:spcAft>
              <a:spcPts val="0"/>
            </a:spcAft>
            <a:buClr>
              <a:schemeClr val="dk1"/>
            </a:buClr>
            <a:buSzPts val="1100"/>
            <a:buFont typeface="Calibri"/>
            <a:buNone/>
          </a:pPr>
          <a:r>
            <a:rPr lang="en-US" sz="1100" b="0" i="0" u="none" strike="noStrike">
              <a:solidFill>
                <a:schemeClr val="dk1"/>
              </a:solidFill>
              <a:latin typeface="Calibri"/>
              <a:ea typeface="Calibri"/>
              <a:cs typeface="Calibri"/>
              <a:sym typeface="Calibri"/>
            </a:rPr>
            <a:t>4. For high performance computing, consider the PUE of servers.</a:t>
          </a:r>
          <a:endParaRPr sz="1100"/>
        </a:p>
        <a:p>
          <a:pPr marL="0" lvl="0" indent="0" algn="l" rtl="0">
            <a:spcBef>
              <a:spcPts val="0"/>
            </a:spcBef>
            <a:spcAft>
              <a:spcPts val="0"/>
            </a:spcAft>
            <a:buSzPts val="1100"/>
            <a:buFont typeface="Arial"/>
            <a:buNone/>
          </a:pPr>
          <a:endParaRPr sz="1100" b="1" i="0" u="none" strike="noStrike">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b="1" i="0" u="none" strike="noStrike">
              <a:solidFill>
                <a:schemeClr val="dk1"/>
              </a:solidFill>
              <a:latin typeface="Calibri"/>
              <a:ea typeface="Calibri"/>
              <a:cs typeface="Calibri"/>
              <a:sym typeface="Calibri"/>
            </a:rPr>
            <a:t>Related Criteria</a:t>
          </a:r>
          <a:r>
            <a:rPr lang="en-US" sz="1100">
              <a:solidFill>
                <a:schemeClr val="dk1"/>
              </a:solidFill>
              <a:latin typeface="Calibri"/>
              <a:ea typeface="Calibri"/>
              <a:cs typeface="Calibri"/>
              <a:sym typeface="Calibri"/>
            </a:rPr>
            <a:t> 10, 25, 38</a:t>
          </a:r>
          <a:endParaRPr sz="1100"/>
        </a:p>
      </xdr:txBody>
    </xdr:sp>
    <xdr:clientData fLocksWithSheet="0"/>
  </xdr:oneCellAnchor>
</xdr:wsDr>
</file>

<file path=xl/drawings/drawing9.xml><?xml version="1.0" encoding="utf-8"?>
<xdr:wsDr xmlns:xdr="http://schemas.openxmlformats.org/drawingml/2006/spreadsheetDrawing" xmlns:a="http://schemas.openxmlformats.org/drawingml/2006/main">
  <xdr:oneCellAnchor>
    <xdr:from>
      <xdr:col>1</xdr:col>
      <xdr:colOff>114300</xdr:colOff>
      <xdr:row>43</xdr:row>
      <xdr:rowOff>0</xdr:rowOff>
    </xdr:from>
    <xdr:ext cx="10801350" cy="6305550"/>
    <xdr:sp macro="" textlink="">
      <xdr:nvSpPr>
        <xdr:cNvPr id="123" name="Shape 123">
          <a:extLst>
            <a:ext uri="{FF2B5EF4-FFF2-40B4-BE49-F238E27FC236}">
              <a16:creationId xmlns:a16="http://schemas.microsoft.com/office/drawing/2014/main" id="{00000000-0008-0000-0A00-00007B000000}"/>
            </a:ext>
          </a:extLst>
        </xdr:cNvPr>
        <xdr:cNvSpPr txBox="1"/>
      </xdr:nvSpPr>
      <xdr:spPr>
        <a:xfrm>
          <a:off x="0" y="631988"/>
          <a:ext cx="10692000" cy="62960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b="1" i="1" u="none" strike="noStrike">
              <a:solidFill>
                <a:schemeClr val="dk1"/>
              </a:solidFill>
              <a:latin typeface="Calibri"/>
              <a:ea typeface="Calibri"/>
              <a:cs typeface="Calibri"/>
              <a:sym typeface="Calibri"/>
            </a:rPr>
            <a:t>Background</a:t>
          </a:r>
          <a:r>
            <a:rPr lang="en-US" sz="1100">
              <a:solidFill>
                <a:schemeClr val="dk1"/>
              </a:solidFill>
              <a:latin typeface="Calibri"/>
              <a:ea typeface="Calibri"/>
              <a:cs typeface="Calibri"/>
              <a:sym typeface="Calibri"/>
            </a:rPr>
            <a:t> </a:t>
          </a:r>
          <a:r>
            <a:rPr lang="en-US" sz="1100" b="0" i="0" u="none" strike="noStrike">
              <a:solidFill>
                <a:schemeClr val="dk1"/>
              </a:solidFill>
              <a:latin typeface="Calibri"/>
              <a:ea typeface="Calibri"/>
              <a:cs typeface="Calibri"/>
              <a:sym typeface="Calibri"/>
            </a:rPr>
            <a:t> </a:t>
          </a: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Clr>
              <a:schemeClr val="dk1"/>
            </a:buClr>
            <a:buSzPts val="1100"/>
            <a:buFont typeface="Calibri"/>
            <a:buNone/>
          </a:pPr>
          <a:r>
            <a:rPr lang="en-US" sz="1100" b="0" i="0" u="none" strike="noStrike">
              <a:solidFill>
                <a:schemeClr val="dk1"/>
              </a:solidFill>
              <a:latin typeface="Calibri"/>
              <a:ea typeface="Calibri"/>
              <a:cs typeface="Calibri"/>
              <a:sym typeface="Calibri"/>
            </a:rPr>
            <a:t>Cold storage can require huge amounts of energy to operate. Above you will find 3 tools to help you estimate the energy consumed by normal fridges, -20C freezers, and ultra-low temperature (ULT) freezers. ULT Freezers in particular are extremely energy intensive, and one unit can consume more energy per year than the average UK household. Improved care and maintenance of cold storage not only saves energy, it will make your equipment last longer and keep samples safer. </a:t>
          </a:r>
          <a:endParaRPr sz="1400"/>
        </a:p>
        <a:p>
          <a:pPr marL="0" lvl="0" indent="0" algn="l" rtl="0">
            <a:spcBef>
              <a:spcPts val="0"/>
            </a:spcBef>
            <a:spcAft>
              <a:spcPts val="0"/>
            </a:spcAft>
            <a:buSzPts val="1100"/>
            <a:buFont typeface="Arial"/>
            <a:buNone/>
          </a:pPr>
          <a:endParaRPr sz="1100" b="1" i="0" u="sng" strike="noStrike">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b="1" i="1" u="none" strike="noStrike">
              <a:solidFill>
                <a:schemeClr val="dk1"/>
              </a:solidFill>
              <a:latin typeface="Calibri"/>
              <a:ea typeface="Calibri"/>
              <a:cs typeface="Calibri"/>
              <a:sym typeface="Calibri"/>
            </a:rPr>
            <a:t>Relevant Terms </a:t>
          </a:r>
          <a:endParaRPr sz="1400"/>
        </a:p>
        <a:p>
          <a:pPr marL="0" marR="0" lvl="0" indent="0" algn="l" rtl="0">
            <a:lnSpc>
              <a:spcPct val="100000"/>
            </a:lnSpc>
            <a:spcBef>
              <a:spcPts val="300"/>
            </a:spcBef>
            <a:spcAft>
              <a:spcPts val="0"/>
            </a:spcAft>
            <a:buClr>
              <a:schemeClr val="dk1"/>
            </a:buClr>
            <a:buSzPts val="1100"/>
            <a:buFont typeface="Calibri"/>
            <a:buNone/>
          </a:pPr>
          <a:r>
            <a:rPr lang="en-US" sz="1100" b="0" i="0" u="sng">
              <a:solidFill>
                <a:schemeClr val="dk1"/>
              </a:solidFill>
              <a:latin typeface="Calibri"/>
              <a:ea typeface="Calibri"/>
              <a:cs typeface="Calibri"/>
              <a:sym typeface="Calibri"/>
            </a:rPr>
            <a:t>Type</a:t>
          </a:r>
          <a:r>
            <a:rPr lang="en-US" sz="1100" b="0" i="0">
              <a:solidFill>
                <a:schemeClr val="dk1"/>
              </a:solidFill>
              <a:latin typeface="Calibri"/>
              <a:ea typeface="Calibri"/>
              <a:cs typeface="Calibri"/>
              <a:sym typeface="Calibri"/>
            </a:rPr>
            <a:t>: Three columns have been provided to permit you to enter a variety of types of freezers/fridges, with the variation being in how they are used. E.g. you may have some units freezers which are defrosted, but some that aren't.</a:t>
          </a:r>
          <a:endParaRPr sz="1100"/>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Number</a:t>
          </a:r>
          <a:r>
            <a:rPr lang="en-US" sz="1100" b="0" i="0" u="none" strike="noStrike">
              <a:solidFill>
                <a:schemeClr val="dk1"/>
              </a:solidFill>
              <a:latin typeface="Calibri"/>
              <a:ea typeface="Calibri"/>
              <a:cs typeface="Calibri"/>
              <a:sym typeface="Calibri"/>
            </a:rPr>
            <a:t>: Please indicate the number of relevant units you have. Note various columns have been provided for variances in units. </a:t>
          </a:r>
          <a:endParaRPr sz="1100" b="0" u="none"/>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Age</a:t>
          </a:r>
          <a:r>
            <a:rPr lang="en-US" sz="1100" b="0" i="0" u="none" strike="noStrike">
              <a:solidFill>
                <a:schemeClr val="dk1"/>
              </a:solidFill>
              <a:latin typeface="Calibri"/>
              <a:ea typeface="Calibri"/>
              <a:cs typeface="Calibri"/>
              <a:sym typeface="Calibri"/>
            </a:rPr>
            <a:t>: Please select the age range which most resembles the units under assessment</a:t>
          </a:r>
          <a:r>
            <a:rPr lang="en-US" sz="1100" b="0" u="none">
              <a:solidFill>
                <a:schemeClr val="dk1"/>
              </a:solidFill>
              <a:latin typeface="Calibri"/>
              <a:ea typeface="Calibri"/>
              <a:cs typeface="Calibri"/>
              <a:sym typeface="Calibri"/>
            </a:rPr>
            <a:t> </a:t>
          </a:r>
          <a:endParaRPr sz="1400"/>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Mechanically Cooled?</a:t>
          </a:r>
          <a:r>
            <a:rPr lang="en-US" sz="1100" b="0" i="0" u="none" strike="noStrike">
              <a:solidFill>
                <a:schemeClr val="dk1"/>
              </a:solidFill>
              <a:latin typeface="Calibri"/>
              <a:ea typeface="Calibri"/>
              <a:cs typeface="Calibri"/>
              <a:sym typeface="Calibri"/>
            </a:rPr>
            <a:t>: Is the room where your ULT freezers are stored cooled with an air-conditioner? If so indicate Yes. If they are cooled passively with a fan, indicate No. This doesn't apply to -20C freezers or fridges. </a:t>
          </a:r>
          <a:endParaRPr sz="1100"/>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Alarms?</a:t>
          </a:r>
          <a:r>
            <a:rPr lang="en-US" sz="1100" b="0" i="0" u="none" strike="noStrike">
              <a:solidFill>
                <a:schemeClr val="dk1"/>
              </a:solidFill>
              <a:latin typeface="Calibri"/>
              <a:ea typeface="Calibri"/>
              <a:cs typeface="Calibri"/>
              <a:sym typeface="Calibri"/>
            </a:rPr>
            <a:t>: Please indicate if your freezers are alarmed by secondary alarms (not just the built-in temperature alarm). Note that you can vary the cost on the 1. Assumptions page. This doesn't apply to fridges.</a:t>
          </a:r>
          <a:endParaRPr sz="1100"/>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Ambient Temperature</a:t>
          </a:r>
          <a:r>
            <a:rPr lang="en-US" sz="1100" b="0" i="0" u="none" strike="noStrike">
              <a:solidFill>
                <a:schemeClr val="dk1"/>
              </a:solidFill>
              <a:latin typeface="Calibri"/>
              <a:ea typeface="Calibri"/>
              <a:cs typeface="Calibri"/>
              <a:sym typeface="Calibri"/>
            </a:rPr>
            <a:t>: What is the approximate range of temperatures for the room containing the ULT freezers? </a:t>
          </a:r>
          <a:r>
            <a:rPr lang="en-US" sz="1100">
              <a:solidFill>
                <a:schemeClr val="dk1"/>
              </a:solidFill>
              <a:latin typeface="Calibri"/>
              <a:ea typeface="Calibri"/>
              <a:cs typeface="Calibri"/>
              <a:sym typeface="Calibri"/>
            </a:rPr>
            <a:t> </a:t>
          </a:r>
          <a:endParaRPr sz="1400"/>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Operating Temperature</a:t>
          </a:r>
          <a:r>
            <a:rPr lang="en-US" sz="1100" b="0" i="0" u="none" strike="noStrike">
              <a:solidFill>
                <a:schemeClr val="dk1"/>
              </a:solidFill>
              <a:latin typeface="Calibri"/>
              <a:ea typeface="Calibri"/>
              <a:cs typeface="Calibri"/>
              <a:sym typeface="Calibri"/>
            </a:rPr>
            <a:t>: Select the temperature which best matches what your units are operating. This does not apply to fridges.</a:t>
          </a:r>
          <a:endParaRPr sz="1400"/>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Filters Clean</a:t>
          </a:r>
          <a:r>
            <a:rPr lang="en-US" sz="1100" b="0" i="0" u="none" strike="noStrike">
              <a:solidFill>
                <a:schemeClr val="dk1"/>
              </a:solidFill>
              <a:latin typeface="Calibri"/>
              <a:ea typeface="Calibri"/>
              <a:cs typeface="Calibri"/>
              <a:sym typeface="Calibri"/>
            </a:rPr>
            <a:t>?: Are the filters (typically located at the front and bottom of the freezer) clean or dusty? Applies only to ULT freezers. </a:t>
          </a:r>
          <a:endParaRPr sz="1100"/>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Doors Opened</a:t>
          </a:r>
          <a:r>
            <a:rPr lang="en-US" sz="1100" b="0" i="0" u="none" strike="noStrike">
              <a:solidFill>
                <a:schemeClr val="dk1"/>
              </a:solidFill>
              <a:latin typeface="Calibri"/>
              <a:ea typeface="Calibri"/>
              <a:cs typeface="Calibri"/>
              <a:sym typeface="Calibri"/>
            </a:rPr>
            <a:t>: Please indicate approximately how often doors are opened and closed. Infrequently indicates no more than 1-5 times per week. Moderately </a:t>
          </a:r>
          <a:r>
            <a:rPr lang="en-US" sz="1100">
              <a:solidFill>
                <a:schemeClr val="dk1"/>
              </a:solidFill>
              <a:latin typeface="Calibri"/>
              <a:ea typeface="Calibri"/>
              <a:cs typeface="Calibri"/>
              <a:sym typeface="Calibri"/>
            </a:rPr>
            <a:t> </a:t>
          </a:r>
          <a:r>
            <a:rPr lang="en-US" sz="1100" b="0" i="0" u="none" strike="noStrike">
              <a:solidFill>
                <a:schemeClr val="dk1"/>
              </a:solidFill>
              <a:latin typeface="Calibri"/>
              <a:ea typeface="Calibri"/>
              <a:cs typeface="Calibri"/>
              <a:sym typeface="Calibri"/>
            </a:rPr>
            <a:t>can indicate 5-20 times per week, and Frequently will indicate 20+ times per week. </a:t>
          </a:r>
          <a:r>
            <a:rPr lang="en-US" sz="1100">
              <a:solidFill>
                <a:schemeClr val="dk1"/>
              </a:solidFill>
              <a:latin typeface="Calibri"/>
              <a:ea typeface="Calibri"/>
              <a:cs typeface="Calibri"/>
              <a:sym typeface="Calibri"/>
            </a:rPr>
            <a:t> </a:t>
          </a:r>
          <a:endParaRPr sz="1400"/>
        </a:p>
        <a:p>
          <a:pPr marL="0" lvl="0" indent="0" algn="l" rtl="0">
            <a:spcBef>
              <a:spcPts val="600"/>
            </a:spcBef>
            <a:spcAft>
              <a:spcPts val="0"/>
            </a:spcAft>
            <a:buClr>
              <a:schemeClr val="dk1"/>
            </a:buClr>
            <a:buSzPts val="1100"/>
            <a:buFont typeface="Calibri"/>
            <a:buNone/>
          </a:pPr>
          <a:r>
            <a:rPr lang="en-US" sz="1100" b="0" i="0" u="sng" strike="noStrike">
              <a:solidFill>
                <a:schemeClr val="dk1"/>
              </a:solidFill>
              <a:latin typeface="Calibri"/>
              <a:ea typeface="Calibri"/>
              <a:cs typeface="Calibri"/>
              <a:sym typeface="Calibri"/>
            </a:rPr>
            <a:t>How Frosted</a:t>
          </a:r>
          <a:r>
            <a:rPr lang="en-US" sz="1100" b="0" i="0" u="none" strike="noStrike">
              <a:solidFill>
                <a:schemeClr val="dk1"/>
              </a:solidFill>
              <a:latin typeface="Calibri"/>
              <a:ea typeface="Calibri"/>
              <a:cs typeface="Calibri"/>
              <a:sym typeface="Calibri"/>
            </a:rPr>
            <a:t>?: In particular, are the seals where the freezer shuts frosted? Do they impede the unit from closing? Also consider internal frost build-up, which</a:t>
          </a:r>
          <a:r>
            <a:rPr lang="en-US" sz="1100">
              <a:solidFill>
                <a:schemeClr val="dk1"/>
              </a:solidFill>
              <a:latin typeface="Calibri"/>
              <a:ea typeface="Calibri"/>
              <a:cs typeface="Calibri"/>
              <a:sym typeface="Calibri"/>
            </a:rPr>
            <a:t> </a:t>
          </a:r>
          <a:r>
            <a:rPr lang="en-US" sz="1100" b="0" i="0" u="none" strike="noStrike">
              <a:solidFill>
                <a:schemeClr val="dk1"/>
              </a:solidFill>
              <a:latin typeface="Calibri"/>
              <a:ea typeface="Calibri"/>
              <a:cs typeface="Calibri"/>
              <a:sym typeface="Calibri"/>
            </a:rPr>
            <a:t>will reduce the amount of usable space. Does not apply to fridges. </a:t>
          </a:r>
          <a:r>
            <a:rPr lang="en-US" sz="1100">
              <a:solidFill>
                <a:schemeClr val="dk1"/>
              </a:solidFill>
              <a:latin typeface="Calibri"/>
              <a:ea typeface="Calibri"/>
              <a:cs typeface="Calibri"/>
              <a:sym typeface="Calibri"/>
            </a:rPr>
            <a:t> </a:t>
          </a:r>
          <a:r>
            <a:rPr lang="en-US" sz="1100" b="0" i="0" u="none" strike="noStrike">
              <a:solidFill>
                <a:schemeClr val="dk1"/>
              </a:solidFill>
              <a:latin typeface="Calibri"/>
              <a:ea typeface="Calibri"/>
              <a:cs typeface="Calibri"/>
              <a:sym typeface="Calibri"/>
            </a:rPr>
            <a:t> </a:t>
          </a: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SzPts val="1100"/>
            <a:buFont typeface="Arial"/>
            <a:buNone/>
          </a:pPr>
          <a:endParaRPr sz="1100" b="1" i="0" u="none" strike="noStrike">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b="1" i="0" u="none" strike="noStrike">
              <a:solidFill>
                <a:schemeClr val="dk1"/>
              </a:solidFill>
              <a:latin typeface="Calibri"/>
              <a:ea typeface="Calibri"/>
              <a:cs typeface="Calibri"/>
              <a:sym typeface="Calibri"/>
            </a:rPr>
            <a:t>Tips</a:t>
          </a: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1. Minimise the amount of time that doors stay open, as this will require freezer compressors to kick into action as well as expose samples to warmer air.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2. Raise the temperature where feasible, particularly back-up units which are empty.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3. Keep units defrosted with seals intact.</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4. Keep units in rooms where they don't overheat. While air-conditioning will require energy, it may be offset through gains on freezers operating more efficiently.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5. Allow heat from units to escape, either from the back or the filters in the front.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6. Purchase efficient units.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7. Store only what you need, and throw-out old materials to avoid purchasing new units. </a:t>
          </a:r>
          <a:endParaRPr sz="1100"/>
        </a:p>
        <a:p>
          <a:pPr marL="0" lvl="0" indent="0" algn="l" rtl="0">
            <a:spcBef>
              <a:spcPts val="0"/>
            </a:spcBef>
            <a:spcAft>
              <a:spcPts val="0"/>
            </a:spcAft>
            <a:buSzPts val="1100"/>
            <a:buFont typeface="Arial"/>
            <a:buNone/>
          </a:pPr>
          <a:endParaRPr sz="1100"/>
        </a:p>
        <a:p>
          <a:pPr marL="0" lvl="0" indent="0" algn="l" rtl="0">
            <a:spcBef>
              <a:spcPts val="0"/>
            </a:spcBef>
            <a:spcAft>
              <a:spcPts val="0"/>
            </a:spcAft>
            <a:buClr>
              <a:schemeClr val="dk1"/>
            </a:buClr>
            <a:buSzPts val="1100"/>
            <a:buFont typeface="Calibri"/>
            <a:buNone/>
          </a:pPr>
          <a:r>
            <a:rPr lang="en-US" sz="1100" b="1" i="0" u="none" strike="noStrike">
              <a:solidFill>
                <a:schemeClr val="dk1"/>
              </a:solidFill>
              <a:latin typeface="Calibri"/>
              <a:ea typeface="Calibri"/>
              <a:cs typeface="Calibri"/>
              <a:sym typeface="Calibri"/>
            </a:rPr>
            <a:t>Related Criteria</a:t>
          </a:r>
          <a:r>
            <a:rPr lang="en-US" sz="1100">
              <a:solidFill>
                <a:schemeClr val="dk1"/>
              </a:solidFill>
              <a:latin typeface="Calibri"/>
              <a:ea typeface="Calibri"/>
              <a:cs typeface="Calibri"/>
              <a:sym typeface="Calibri"/>
            </a:rPr>
            <a:t> 3, 6, 7, 8, 11, 21, 24, 36, 40</a:t>
          </a:r>
          <a:endParaRPr sz="1100"/>
        </a:p>
      </xdr:txBody>
    </xdr:sp>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1:D50" headerRowCount="0">
  <tableColumns count="4">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s>
  <tableStyleInfo name="12. Open Initiativ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A12" sqref="A12"/>
    </sheetView>
  </sheetViews>
  <sheetFormatPr defaultColWidth="12.625" defaultRowHeight="15" customHeight="1" x14ac:dyDescent="0.2"/>
  <cols>
    <col min="1" max="1" width="23.875" customWidth="1"/>
    <col min="2" max="2" width="10" customWidth="1"/>
    <col min="3" max="3" width="10.125" customWidth="1"/>
    <col min="4" max="4" width="8.875" customWidth="1"/>
    <col min="5" max="5" width="7.625" customWidth="1"/>
    <col min="6" max="6" width="12.625" customWidth="1"/>
    <col min="7" max="7" width="8" customWidth="1"/>
    <col min="8" max="15" width="7.625" customWidth="1"/>
    <col min="16" max="16" width="9.875" customWidth="1"/>
    <col min="17" max="20" width="7.625" customWidth="1"/>
    <col min="21" max="21" width="10.5" customWidth="1"/>
    <col min="22" max="26" width="7.625" customWidth="1"/>
  </cols>
  <sheetData>
    <row r="1" spans="1:26" ht="14.25" customHeight="1" x14ac:dyDescent="0.25">
      <c r="A1" s="167" t="s">
        <v>0</v>
      </c>
      <c r="B1" s="263"/>
      <c r="C1" s="263"/>
      <c r="D1" s="263"/>
      <c r="E1" s="263"/>
      <c r="F1" s="263"/>
      <c r="G1" s="263"/>
      <c r="H1" s="263"/>
      <c r="I1" s="263"/>
      <c r="J1" s="263"/>
      <c r="K1" s="263"/>
      <c r="L1" s="263"/>
      <c r="M1" s="263"/>
      <c r="N1" s="263"/>
      <c r="O1" s="263"/>
      <c r="P1" s="263"/>
      <c r="Q1" s="263"/>
      <c r="R1" s="263"/>
      <c r="S1" s="263"/>
      <c r="T1" s="263"/>
      <c r="U1" s="263"/>
      <c r="V1" s="263"/>
      <c r="W1" s="263"/>
      <c r="X1" s="263"/>
      <c r="Y1" s="263"/>
      <c r="Z1" s="263"/>
    </row>
    <row r="2" spans="1:26" ht="15" customHeight="1" x14ac:dyDescent="0.25">
      <c r="A2" s="168"/>
      <c r="B2" s="266" t="s">
        <v>1</v>
      </c>
      <c r="C2" s="267"/>
      <c r="D2" s="267"/>
      <c r="E2" s="266" t="s">
        <v>2</v>
      </c>
      <c r="F2" s="267"/>
      <c r="G2" s="267"/>
      <c r="H2" s="266" t="s">
        <v>3</v>
      </c>
      <c r="I2" s="267"/>
      <c r="J2" s="267"/>
      <c r="K2" s="266" t="s">
        <v>4</v>
      </c>
      <c r="L2" s="267"/>
      <c r="M2" s="267"/>
      <c r="N2" s="266" t="s">
        <v>5</v>
      </c>
      <c r="O2" s="267"/>
      <c r="P2" s="267"/>
      <c r="Q2" s="266" t="s">
        <v>6</v>
      </c>
      <c r="R2" s="267"/>
      <c r="S2" s="267"/>
      <c r="T2" s="266" t="s">
        <v>7</v>
      </c>
      <c r="U2" s="267"/>
      <c r="V2" s="267"/>
      <c r="W2" s="267"/>
      <c r="X2" s="266" t="s">
        <v>8</v>
      </c>
      <c r="Y2" s="267"/>
      <c r="Z2" s="267"/>
    </row>
    <row r="3" spans="1:26" ht="14.25" customHeight="1" x14ac:dyDescent="0.25">
      <c r="A3" s="168"/>
      <c r="B3" s="4"/>
      <c r="C3" s="167" t="s">
        <v>9</v>
      </c>
      <c r="D3" s="169" t="s">
        <v>10</v>
      </c>
      <c r="E3" s="4"/>
      <c r="F3" s="167" t="s">
        <v>9</v>
      </c>
      <c r="G3" s="169" t="s">
        <v>11</v>
      </c>
      <c r="H3" s="4"/>
      <c r="I3" s="167" t="s">
        <v>9</v>
      </c>
      <c r="J3" s="169" t="s">
        <v>11</v>
      </c>
      <c r="K3" s="4"/>
      <c r="L3" s="167" t="s">
        <v>9</v>
      </c>
      <c r="M3" s="169" t="s">
        <v>10</v>
      </c>
      <c r="N3" s="4"/>
      <c r="O3" s="167" t="s">
        <v>9</v>
      </c>
      <c r="P3" s="169" t="s">
        <v>11</v>
      </c>
      <c r="Q3" s="4"/>
      <c r="R3" s="167" t="s">
        <v>9</v>
      </c>
      <c r="S3" s="169" t="s">
        <v>10</v>
      </c>
      <c r="T3" s="4"/>
      <c r="U3" s="167" t="s">
        <v>9</v>
      </c>
      <c r="V3" s="263"/>
      <c r="W3" s="169" t="s">
        <v>11</v>
      </c>
      <c r="X3" s="4"/>
      <c r="Y3" s="167" t="s">
        <v>9</v>
      </c>
      <c r="Z3" s="169" t="s">
        <v>10</v>
      </c>
    </row>
    <row r="4" spans="1:26" ht="14.25" customHeight="1" x14ac:dyDescent="0.25">
      <c r="A4" s="168"/>
      <c r="B4" s="4" t="s">
        <v>12</v>
      </c>
      <c r="C4" s="167"/>
      <c r="D4" s="170"/>
      <c r="E4" s="4" t="s">
        <v>12</v>
      </c>
      <c r="F4" s="167"/>
      <c r="G4" s="170"/>
      <c r="H4" s="4" t="s">
        <v>12</v>
      </c>
      <c r="I4" s="167"/>
      <c r="J4" s="170"/>
      <c r="K4" s="4" t="s">
        <v>12</v>
      </c>
      <c r="L4" s="167"/>
      <c r="M4" s="170"/>
      <c r="N4" s="4" t="s">
        <v>12</v>
      </c>
      <c r="O4" s="167"/>
      <c r="P4" s="170"/>
      <c r="Q4" s="4" t="s">
        <v>12</v>
      </c>
      <c r="R4" s="167"/>
      <c r="S4" s="170"/>
      <c r="T4" s="4" t="s">
        <v>12</v>
      </c>
      <c r="U4" s="167"/>
      <c r="V4" s="4" t="s">
        <v>12</v>
      </c>
      <c r="W4" s="170"/>
      <c r="X4" s="4" t="s">
        <v>12</v>
      </c>
      <c r="Y4" s="167"/>
      <c r="Z4" s="170"/>
    </row>
    <row r="5" spans="1:26" ht="14.25" customHeight="1" x14ac:dyDescent="0.25">
      <c r="A5" s="168"/>
      <c r="B5" s="4" t="s">
        <v>13</v>
      </c>
      <c r="C5" s="171">
        <v>10.5</v>
      </c>
      <c r="D5" s="172">
        <v>1.5</v>
      </c>
      <c r="E5" s="4" t="s">
        <v>14</v>
      </c>
      <c r="F5" s="168">
        <v>75</v>
      </c>
      <c r="G5" s="173">
        <v>5</v>
      </c>
      <c r="H5" s="4" t="s">
        <v>14</v>
      </c>
      <c r="I5" s="174">
        <f>'1. Assumptions'!$L$21</f>
        <v>70</v>
      </c>
      <c r="J5" s="175">
        <f>'1. Assumptions'!$L$21</f>
        <v>70</v>
      </c>
      <c r="K5" s="4" t="s">
        <v>15</v>
      </c>
      <c r="L5" s="168">
        <v>0.15</v>
      </c>
      <c r="M5" s="173">
        <v>0.15</v>
      </c>
      <c r="N5" s="4" t="s">
        <v>14</v>
      </c>
      <c r="O5" s="168">
        <v>0</v>
      </c>
      <c r="P5" s="173">
        <v>0</v>
      </c>
      <c r="Q5" s="4" t="s">
        <v>16</v>
      </c>
      <c r="R5" s="168">
        <v>0</v>
      </c>
      <c r="S5" s="173">
        <v>0</v>
      </c>
      <c r="T5" s="11" t="s">
        <v>17</v>
      </c>
      <c r="U5" s="168">
        <v>0.14000000000000001</v>
      </c>
      <c r="V5" s="11" t="s">
        <v>18</v>
      </c>
      <c r="W5" s="173">
        <v>0.15</v>
      </c>
      <c r="X5" s="4" t="s">
        <v>19</v>
      </c>
      <c r="Y5" s="171">
        <v>0.08</v>
      </c>
      <c r="Z5" s="172">
        <v>0.08</v>
      </c>
    </row>
    <row r="6" spans="1:26" ht="14.25" customHeight="1" x14ac:dyDescent="0.25">
      <c r="A6" s="168"/>
      <c r="B6" s="4" t="s">
        <v>20</v>
      </c>
      <c r="C6" s="171">
        <v>12</v>
      </c>
      <c r="D6" s="172">
        <v>2</v>
      </c>
      <c r="E6" s="4" t="s">
        <v>21</v>
      </c>
      <c r="F6" s="168">
        <v>0</v>
      </c>
      <c r="G6" s="173">
        <v>0</v>
      </c>
      <c r="H6" s="4" t="s">
        <v>21</v>
      </c>
      <c r="I6" s="168">
        <v>0</v>
      </c>
      <c r="J6" s="173">
        <v>0</v>
      </c>
      <c r="K6" s="4" t="s">
        <v>22</v>
      </c>
      <c r="L6" s="168">
        <v>0.1</v>
      </c>
      <c r="M6" s="173">
        <v>0.1</v>
      </c>
      <c r="N6" s="4" t="s">
        <v>21</v>
      </c>
      <c r="O6" s="171">
        <v>0.12</v>
      </c>
      <c r="P6" s="172">
        <v>0.12</v>
      </c>
      <c r="Q6" s="4" t="s">
        <v>23</v>
      </c>
      <c r="R6" s="168">
        <v>7.4999999999999997E-2</v>
      </c>
      <c r="S6" s="173">
        <v>0.06</v>
      </c>
      <c r="T6" s="11" t="s">
        <v>24</v>
      </c>
      <c r="U6" s="168">
        <v>0</v>
      </c>
      <c r="V6" s="11" t="s">
        <v>25</v>
      </c>
      <c r="W6" s="173">
        <v>0.08</v>
      </c>
      <c r="X6" s="4" t="s">
        <v>26</v>
      </c>
      <c r="Y6" s="171">
        <v>0.05</v>
      </c>
      <c r="Z6" s="172">
        <v>0.05</v>
      </c>
    </row>
    <row r="7" spans="1:26" ht="14.25" customHeight="1" x14ac:dyDescent="0.25">
      <c r="A7" s="168"/>
      <c r="B7" s="4" t="s">
        <v>27</v>
      </c>
      <c r="C7" s="171">
        <v>15</v>
      </c>
      <c r="D7" s="172">
        <v>3</v>
      </c>
      <c r="E7" s="4"/>
      <c r="F7" s="4"/>
      <c r="G7" s="4"/>
      <c r="H7" s="4"/>
      <c r="I7" s="4"/>
      <c r="J7" s="4"/>
      <c r="K7" s="4" t="s">
        <v>28</v>
      </c>
      <c r="L7" s="168">
        <v>0</v>
      </c>
      <c r="M7" s="173">
        <v>0</v>
      </c>
      <c r="N7" s="4"/>
      <c r="O7" s="4"/>
      <c r="P7" s="4"/>
      <c r="Q7" s="4" t="s">
        <v>29</v>
      </c>
      <c r="R7" s="168">
        <v>0.15</v>
      </c>
      <c r="S7" s="173">
        <v>0.12</v>
      </c>
      <c r="T7" s="11" t="s">
        <v>30</v>
      </c>
      <c r="U7" s="168">
        <v>-0.14000000000000001</v>
      </c>
      <c r="V7" s="11" t="s">
        <v>11</v>
      </c>
      <c r="W7" s="173">
        <v>0</v>
      </c>
      <c r="X7" s="4" t="s">
        <v>31</v>
      </c>
      <c r="Y7" s="168">
        <v>0</v>
      </c>
      <c r="Z7" s="173">
        <v>0</v>
      </c>
    </row>
    <row r="8" spans="1:26" ht="14.25" customHeight="1" x14ac:dyDescent="0.25">
      <c r="A8" s="263"/>
      <c r="B8" s="263"/>
      <c r="C8" s="263"/>
      <c r="D8" s="263"/>
      <c r="E8" s="263"/>
      <c r="F8" s="263"/>
      <c r="G8" s="263"/>
      <c r="H8" s="263"/>
      <c r="I8" s="263"/>
      <c r="J8" s="263"/>
      <c r="K8" s="263"/>
      <c r="L8" s="263"/>
      <c r="M8" s="263"/>
      <c r="N8" s="263"/>
      <c r="O8" s="263"/>
      <c r="P8" s="263"/>
      <c r="Q8" s="263"/>
      <c r="R8" s="263"/>
      <c r="S8" s="263"/>
      <c r="T8" s="11" t="s">
        <v>32</v>
      </c>
      <c r="U8" s="168">
        <v>-0.28000000000000003</v>
      </c>
      <c r="V8" s="263"/>
      <c r="W8" s="4"/>
      <c r="X8" s="263"/>
      <c r="Y8" s="263"/>
      <c r="Z8" s="263"/>
    </row>
    <row r="9" spans="1:26" ht="14.25" customHeight="1" x14ac:dyDescent="0.25">
      <c r="A9" s="263"/>
      <c r="B9" s="263"/>
      <c r="C9" s="263"/>
      <c r="D9" s="263"/>
      <c r="E9" s="4"/>
      <c r="F9" s="263"/>
      <c r="G9" s="263"/>
      <c r="H9" s="263"/>
      <c r="I9" s="263"/>
      <c r="J9" s="263"/>
      <c r="K9" s="263"/>
      <c r="L9" s="263"/>
      <c r="M9" s="263"/>
      <c r="N9" s="263"/>
      <c r="O9" s="263"/>
      <c r="P9" s="263"/>
      <c r="Q9" s="263"/>
      <c r="R9" s="263"/>
      <c r="S9" s="263"/>
      <c r="T9" s="11" t="s">
        <v>33</v>
      </c>
      <c r="U9" s="168">
        <v>-0.38</v>
      </c>
      <c r="V9" s="263"/>
      <c r="W9" s="4"/>
      <c r="X9" s="263"/>
      <c r="Y9" s="263"/>
      <c r="Z9" s="263"/>
    </row>
    <row r="10" spans="1:26" ht="14.25" customHeight="1" x14ac:dyDescent="0.2">
      <c r="A10" s="263"/>
      <c r="B10" s="263"/>
      <c r="C10" s="263"/>
      <c r="D10" s="263"/>
      <c r="E10" s="263"/>
      <c r="F10" s="263"/>
      <c r="G10" s="263"/>
      <c r="H10" s="263"/>
      <c r="I10" s="263"/>
      <c r="J10" s="263"/>
      <c r="K10" s="263"/>
      <c r="L10" s="263"/>
      <c r="M10" s="263"/>
      <c r="N10" s="263"/>
      <c r="O10" s="263"/>
      <c r="P10" s="263"/>
      <c r="Q10" s="263"/>
      <c r="R10" s="263"/>
      <c r="S10" s="263"/>
      <c r="T10" s="263"/>
      <c r="U10" s="263"/>
      <c r="V10" s="263"/>
      <c r="W10" s="263"/>
      <c r="X10" s="263"/>
      <c r="Y10" s="263"/>
      <c r="Z10" s="263"/>
    </row>
    <row r="11" spans="1:26" ht="14.25" customHeight="1" x14ac:dyDescent="0.25">
      <c r="A11" s="176" t="s">
        <v>34</v>
      </c>
      <c r="B11" s="177"/>
      <c r="C11" s="177"/>
      <c r="D11" s="177"/>
      <c r="E11" s="177"/>
      <c r="F11" s="177"/>
      <c r="G11" s="177"/>
      <c r="H11" s="177"/>
      <c r="I11" s="177"/>
      <c r="J11" s="263"/>
      <c r="K11" s="178" t="s">
        <v>35</v>
      </c>
      <c r="L11" s="179"/>
      <c r="M11" s="179"/>
      <c r="N11" s="263"/>
      <c r="O11" s="180" t="s">
        <v>36</v>
      </c>
      <c r="P11" s="181"/>
      <c r="Q11" s="181"/>
      <c r="R11" s="181"/>
      <c r="S11" s="181"/>
      <c r="T11" s="181"/>
      <c r="U11" s="181"/>
      <c r="V11" s="181"/>
      <c r="W11" s="181"/>
      <c r="X11" s="181"/>
      <c r="Y11" s="263"/>
      <c r="Z11" s="263"/>
    </row>
    <row r="12" spans="1:26" ht="14.25" customHeight="1" x14ac:dyDescent="0.25">
      <c r="A12" s="177"/>
      <c r="B12" s="182" t="s">
        <v>37</v>
      </c>
      <c r="C12" s="183" t="s">
        <v>38</v>
      </c>
      <c r="D12" s="176" t="s">
        <v>39</v>
      </c>
      <c r="E12" s="176" t="s">
        <v>40</v>
      </c>
      <c r="F12" s="176" t="s">
        <v>41</v>
      </c>
      <c r="G12" s="176"/>
      <c r="H12" s="176" t="s">
        <v>42</v>
      </c>
      <c r="I12" s="176"/>
      <c r="J12" s="263"/>
      <c r="K12" s="179"/>
      <c r="L12" s="179" t="s">
        <v>43</v>
      </c>
      <c r="M12" s="179"/>
      <c r="N12" s="263"/>
      <c r="O12" s="181" t="s">
        <v>44</v>
      </c>
      <c r="P12" s="181"/>
      <c r="Q12" s="181" t="s">
        <v>45</v>
      </c>
      <c r="R12" s="181"/>
      <c r="S12" s="181" t="s">
        <v>46</v>
      </c>
      <c r="T12" s="181"/>
      <c r="U12" s="181" t="s">
        <v>47</v>
      </c>
      <c r="V12" s="181"/>
      <c r="W12" s="181" t="s">
        <v>48</v>
      </c>
      <c r="X12" s="181"/>
      <c r="Y12" s="263"/>
      <c r="Z12" s="263"/>
    </row>
    <row r="13" spans="1:26" ht="14.25" customHeight="1" x14ac:dyDescent="0.25">
      <c r="A13" s="177"/>
      <c r="B13" s="177" t="s">
        <v>12</v>
      </c>
      <c r="C13" s="177"/>
      <c r="D13" s="177" t="s">
        <v>12</v>
      </c>
      <c r="E13" s="177"/>
      <c r="F13" s="177" t="s">
        <v>12</v>
      </c>
      <c r="G13" s="177"/>
      <c r="H13" s="177" t="s">
        <v>12</v>
      </c>
      <c r="I13" s="177"/>
      <c r="J13" s="263"/>
      <c r="K13" s="179"/>
      <c r="L13" s="179" t="s">
        <v>12</v>
      </c>
      <c r="M13" s="179"/>
      <c r="N13" s="263"/>
      <c r="O13" s="181" t="s">
        <v>12</v>
      </c>
      <c r="P13" s="181"/>
      <c r="Q13" s="181" t="s">
        <v>12</v>
      </c>
      <c r="R13" s="181"/>
      <c r="S13" s="181" t="s">
        <v>12</v>
      </c>
      <c r="T13" s="181"/>
      <c r="U13" s="181" t="s">
        <v>12</v>
      </c>
      <c r="V13" s="181"/>
      <c r="W13" s="181" t="s">
        <v>12</v>
      </c>
      <c r="X13" s="181"/>
      <c r="Y13" s="263"/>
      <c r="Z13" s="263"/>
    </row>
    <row r="14" spans="1:26" ht="14.25" customHeight="1" x14ac:dyDescent="0.25">
      <c r="A14" s="177"/>
      <c r="B14" s="177" t="s">
        <v>49</v>
      </c>
      <c r="C14" s="184">
        <v>1.1000000000000001</v>
      </c>
      <c r="D14" s="177" t="s">
        <v>50</v>
      </c>
      <c r="E14" s="184">
        <v>1</v>
      </c>
      <c r="F14" s="177" t="s">
        <v>16</v>
      </c>
      <c r="G14" s="184">
        <v>0</v>
      </c>
      <c r="H14" s="177" t="s">
        <v>51</v>
      </c>
      <c r="I14" s="184">
        <v>0</v>
      </c>
      <c r="J14" s="263"/>
      <c r="K14" s="179"/>
      <c r="L14" s="179" t="s">
        <v>14</v>
      </c>
      <c r="M14" s="179">
        <v>1.25</v>
      </c>
      <c r="N14" s="263"/>
      <c r="O14" s="181" t="s">
        <v>52</v>
      </c>
      <c r="P14" s="181">
        <v>7.0000000000000007E-2</v>
      </c>
      <c r="Q14" s="181">
        <v>1</v>
      </c>
      <c r="R14" s="181">
        <v>0</v>
      </c>
      <c r="S14" s="181" t="s">
        <v>53</v>
      </c>
      <c r="T14" s="181">
        <v>0.6</v>
      </c>
      <c r="U14" s="181" t="s">
        <v>54</v>
      </c>
      <c r="V14" s="181">
        <v>1.6666666666666666E-2</v>
      </c>
      <c r="W14" s="181" t="s">
        <v>55</v>
      </c>
      <c r="X14" s="181">
        <v>1</v>
      </c>
      <c r="Y14" s="263"/>
      <c r="Z14" s="263"/>
    </row>
    <row r="15" spans="1:26" ht="14.25" customHeight="1" x14ac:dyDescent="0.25">
      <c r="A15" s="177"/>
      <c r="B15" s="177" t="s">
        <v>56</v>
      </c>
      <c r="C15" s="184">
        <v>1.9</v>
      </c>
      <c r="D15" s="177" t="s">
        <v>57</v>
      </c>
      <c r="E15" s="184">
        <v>1.5</v>
      </c>
      <c r="F15" s="177" t="s">
        <v>23</v>
      </c>
      <c r="G15" s="184">
        <v>7.4999999999999997E-2</v>
      </c>
      <c r="H15" s="177" t="s">
        <v>58</v>
      </c>
      <c r="I15" s="184">
        <v>0.12</v>
      </c>
      <c r="J15" s="263"/>
      <c r="K15" s="179"/>
      <c r="L15" s="179" t="s">
        <v>21</v>
      </c>
      <c r="M15" s="179">
        <v>1</v>
      </c>
      <c r="N15" s="263"/>
      <c r="O15" s="181" t="s">
        <v>59</v>
      </c>
      <c r="P15" s="181">
        <v>0.13</v>
      </c>
      <c r="Q15" s="181">
        <v>2</v>
      </c>
      <c r="R15" s="181">
        <v>0.06</v>
      </c>
      <c r="S15" s="181" t="s">
        <v>60</v>
      </c>
      <c r="T15" s="181">
        <v>0.8</v>
      </c>
      <c r="U15" s="181" t="s">
        <v>61</v>
      </c>
      <c r="V15" s="181">
        <v>8.3333333333333329E-2</v>
      </c>
      <c r="W15" s="181" t="s">
        <v>62</v>
      </c>
      <c r="X15" s="181">
        <v>1.75</v>
      </c>
      <c r="Y15" s="263"/>
      <c r="Z15" s="263"/>
    </row>
    <row r="16" spans="1:26" ht="14.25" customHeight="1" x14ac:dyDescent="0.25">
      <c r="A16" s="177"/>
      <c r="B16" s="177" t="s">
        <v>63</v>
      </c>
      <c r="C16" s="184">
        <v>2.7</v>
      </c>
      <c r="D16" s="177" t="s">
        <v>64</v>
      </c>
      <c r="E16" s="184">
        <v>1.85</v>
      </c>
      <c r="F16" s="177" t="s">
        <v>29</v>
      </c>
      <c r="G16" s="184">
        <v>0.15</v>
      </c>
      <c r="H16" s="177" t="s">
        <v>65</v>
      </c>
      <c r="I16" s="184">
        <v>0.2</v>
      </c>
      <c r="J16" s="263"/>
      <c r="K16" s="263"/>
      <c r="L16" s="263"/>
      <c r="M16" s="263"/>
      <c r="N16" s="263"/>
      <c r="O16" s="181"/>
      <c r="P16" s="181"/>
      <c r="Q16" s="181">
        <v>3</v>
      </c>
      <c r="R16" s="181">
        <v>0.12</v>
      </c>
      <c r="S16" s="181" t="s">
        <v>66</v>
      </c>
      <c r="T16" s="181">
        <v>1</v>
      </c>
      <c r="U16" s="181" t="s">
        <v>67</v>
      </c>
      <c r="V16" s="181">
        <v>0.16666666666666666</v>
      </c>
      <c r="W16" s="181"/>
      <c r="X16" s="181"/>
      <c r="Y16" s="263"/>
      <c r="Z16" s="263"/>
    </row>
    <row r="17" spans="1:22" ht="14.25" customHeight="1" x14ac:dyDescent="0.25">
      <c r="A17" s="263"/>
      <c r="B17" s="263"/>
      <c r="C17" s="263"/>
      <c r="D17" s="263"/>
      <c r="E17" s="4"/>
      <c r="F17" s="263"/>
      <c r="G17" s="263"/>
      <c r="H17" s="263"/>
      <c r="I17" s="263"/>
      <c r="J17" s="263"/>
      <c r="K17" s="263"/>
      <c r="L17" s="263"/>
      <c r="M17" s="263"/>
      <c r="N17" s="263"/>
      <c r="O17" s="263"/>
      <c r="P17" s="263"/>
      <c r="Q17" s="263"/>
      <c r="R17" s="263"/>
      <c r="S17" s="263"/>
      <c r="T17" s="263"/>
      <c r="U17" s="181" t="s">
        <v>68</v>
      </c>
      <c r="V17" s="181">
        <v>0.25</v>
      </c>
    </row>
    <row r="18" spans="1:22" ht="14.25" customHeight="1" x14ac:dyDescent="0.25">
      <c r="A18" s="185" t="s">
        <v>69</v>
      </c>
      <c r="B18" s="181"/>
      <c r="C18" s="181"/>
      <c r="D18" s="180" t="s">
        <v>70</v>
      </c>
      <c r="E18" s="181"/>
      <c r="F18" s="180" t="s">
        <v>71</v>
      </c>
      <c r="G18" s="180" t="s">
        <v>72</v>
      </c>
      <c r="H18" s="180" t="s">
        <v>73</v>
      </c>
      <c r="I18" s="263"/>
      <c r="J18" s="263"/>
      <c r="K18" s="263"/>
      <c r="L18" s="263"/>
      <c r="M18" s="263"/>
      <c r="N18" s="263"/>
      <c r="O18" s="263"/>
      <c r="P18" s="263"/>
      <c r="Q18" s="263"/>
      <c r="R18" s="263"/>
      <c r="S18" s="263"/>
      <c r="T18" s="263"/>
      <c r="U18" s="181" t="s">
        <v>74</v>
      </c>
      <c r="V18" s="181">
        <v>0.33333333333333331</v>
      </c>
    </row>
    <row r="19" spans="1:22" ht="30" customHeight="1" x14ac:dyDescent="0.25">
      <c r="A19" s="186" t="s">
        <v>75</v>
      </c>
      <c r="B19" s="187">
        <v>0.55000000000000004</v>
      </c>
      <c r="C19" s="188" t="s">
        <v>76</v>
      </c>
      <c r="D19" s="181" t="s">
        <v>77</v>
      </c>
      <c r="E19" s="181"/>
      <c r="F19" s="181" t="s">
        <v>12</v>
      </c>
      <c r="G19" s="181"/>
      <c r="H19" s="181"/>
      <c r="I19" s="263"/>
      <c r="J19" s="263"/>
      <c r="K19" s="189" t="s">
        <v>78</v>
      </c>
      <c r="L19" s="190" t="s">
        <v>79</v>
      </c>
      <c r="M19" s="190" t="s">
        <v>80</v>
      </c>
      <c r="N19" s="263"/>
      <c r="O19" s="191" t="s">
        <v>81</v>
      </c>
      <c r="P19" s="192"/>
      <c r="Q19" s="193" t="s">
        <v>82</v>
      </c>
      <c r="R19" s="194" t="s">
        <v>83</v>
      </c>
      <c r="S19" s="195"/>
      <c r="T19" s="263"/>
      <c r="U19" s="181" t="s">
        <v>84</v>
      </c>
      <c r="V19" s="181">
        <v>0.5</v>
      </c>
    </row>
    <row r="20" spans="1:22" ht="14.25" customHeight="1" x14ac:dyDescent="0.25">
      <c r="A20" s="186" t="s">
        <v>85</v>
      </c>
      <c r="B20" s="181">
        <v>1</v>
      </c>
      <c r="C20" s="181"/>
      <c r="D20" s="181" t="s">
        <v>12</v>
      </c>
      <c r="E20" s="181"/>
      <c r="F20" s="181" t="s">
        <v>86</v>
      </c>
      <c r="G20" s="181">
        <v>0.7</v>
      </c>
      <c r="H20" s="181">
        <v>0.1</v>
      </c>
      <c r="I20" s="263"/>
      <c r="J20" s="263"/>
      <c r="K20" s="189"/>
      <c r="L20" s="196" t="s">
        <v>12</v>
      </c>
      <c r="M20" s="196"/>
      <c r="N20" s="263"/>
      <c r="O20" s="192" t="s">
        <v>12</v>
      </c>
      <c r="P20" s="192"/>
      <c r="Q20" s="197" t="s">
        <v>12</v>
      </c>
      <c r="R20" s="195" t="s">
        <v>12</v>
      </c>
      <c r="S20" s="195"/>
      <c r="T20" s="263"/>
      <c r="U20" s="181" t="s">
        <v>87</v>
      </c>
      <c r="V20" s="181">
        <v>1</v>
      </c>
    </row>
    <row r="21" spans="1:22" ht="14.25" customHeight="1" x14ac:dyDescent="0.25">
      <c r="A21" s="186" t="s">
        <v>88</v>
      </c>
      <c r="B21" s="198">
        <v>0.75</v>
      </c>
      <c r="C21" s="181"/>
      <c r="D21" s="181" t="s">
        <v>14</v>
      </c>
      <c r="E21" s="181">
        <v>1.25</v>
      </c>
      <c r="F21" s="181" t="s">
        <v>89</v>
      </c>
      <c r="G21" s="181">
        <v>0.7</v>
      </c>
      <c r="H21" s="181">
        <v>0.1</v>
      </c>
      <c r="I21" s="263"/>
      <c r="J21" s="263"/>
      <c r="K21" s="196"/>
      <c r="L21" s="196" t="s">
        <v>90</v>
      </c>
      <c r="M21" s="196">
        <v>0</v>
      </c>
      <c r="N21" s="263"/>
      <c r="O21" s="192" t="s">
        <v>91</v>
      </c>
      <c r="P21" s="192"/>
      <c r="Q21" s="197" t="s">
        <v>14</v>
      </c>
      <c r="R21" s="195" t="s">
        <v>92</v>
      </c>
      <c r="S21" s="195"/>
      <c r="T21" s="263"/>
      <c r="U21" s="181" t="s">
        <v>93</v>
      </c>
      <c r="V21" s="181">
        <v>2</v>
      </c>
    </row>
    <row r="22" spans="1:22" ht="14.25" customHeight="1" x14ac:dyDescent="0.25">
      <c r="A22" s="181"/>
      <c r="B22" s="181"/>
      <c r="C22" s="181"/>
      <c r="D22" s="181" t="s">
        <v>21</v>
      </c>
      <c r="E22" s="181">
        <v>1</v>
      </c>
      <c r="F22" s="181" t="s">
        <v>94</v>
      </c>
      <c r="G22" s="181">
        <v>0.7</v>
      </c>
      <c r="H22" s="181">
        <v>0.1</v>
      </c>
      <c r="I22" s="263"/>
      <c r="J22" s="263"/>
      <c r="K22" s="196"/>
      <c r="L22" s="196" t="s">
        <v>95</v>
      </c>
      <c r="M22" s="196">
        <v>2</v>
      </c>
      <c r="N22" s="263"/>
      <c r="O22" s="192" t="s">
        <v>96</v>
      </c>
      <c r="P22" s="192"/>
      <c r="Q22" s="197" t="s">
        <v>21</v>
      </c>
      <c r="R22" s="195" t="s">
        <v>97</v>
      </c>
      <c r="S22" s="195"/>
      <c r="T22" s="263"/>
      <c r="U22" s="181" t="s">
        <v>98</v>
      </c>
      <c r="V22" s="181"/>
    </row>
    <row r="23" spans="1:22" ht="14.25" customHeight="1" x14ac:dyDescent="0.25">
      <c r="A23" s="186" t="s">
        <v>99</v>
      </c>
      <c r="B23" s="187">
        <v>0.37</v>
      </c>
      <c r="C23" s="181"/>
      <c r="D23" s="181"/>
      <c r="E23" s="181"/>
      <c r="F23" s="181" t="s">
        <v>100</v>
      </c>
      <c r="G23" s="181">
        <v>0.7</v>
      </c>
      <c r="H23" s="181">
        <v>0.1</v>
      </c>
      <c r="I23" s="263"/>
      <c r="J23" s="263"/>
      <c r="K23" s="196"/>
      <c r="L23" s="196" t="s">
        <v>101</v>
      </c>
      <c r="M23" s="196">
        <v>5</v>
      </c>
      <c r="N23" s="263"/>
      <c r="O23" s="192" t="s">
        <v>102</v>
      </c>
      <c r="P23" s="192"/>
      <c r="Q23" s="263"/>
      <c r="R23" s="195" t="s">
        <v>103</v>
      </c>
      <c r="S23" s="195"/>
      <c r="T23" s="263"/>
      <c r="U23" s="263"/>
      <c r="V23" s="263"/>
    </row>
    <row r="24" spans="1:22" ht="14.25" customHeight="1" x14ac:dyDescent="0.25">
      <c r="A24" s="186" t="s">
        <v>104</v>
      </c>
      <c r="B24" s="181">
        <v>1</v>
      </c>
      <c r="C24" s="181"/>
      <c r="D24" s="181"/>
      <c r="E24" s="181"/>
      <c r="F24" s="181" t="s">
        <v>105</v>
      </c>
      <c r="G24" s="181">
        <v>0.7</v>
      </c>
      <c r="H24" s="181">
        <v>0.1</v>
      </c>
      <c r="I24" s="263"/>
      <c r="J24" s="263"/>
      <c r="K24" s="196"/>
      <c r="L24" s="196" t="s">
        <v>106</v>
      </c>
      <c r="M24" s="196">
        <v>8</v>
      </c>
      <c r="N24" s="263"/>
      <c r="O24" s="192" t="s">
        <v>107</v>
      </c>
      <c r="P24" s="192"/>
      <c r="Q24" s="263"/>
      <c r="R24" s="195" t="s">
        <v>108</v>
      </c>
      <c r="S24" s="195"/>
      <c r="T24" s="263"/>
      <c r="U24" s="263"/>
      <c r="V24" s="263"/>
    </row>
    <row r="25" spans="1:22" ht="14.25" customHeight="1" x14ac:dyDescent="0.25">
      <c r="A25" s="186" t="s">
        <v>88</v>
      </c>
      <c r="B25" s="198">
        <v>0.8</v>
      </c>
      <c r="C25" s="181"/>
      <c r="D25" s="181"/>
      <c r="E25" s="181"/>
      <c r="F25" s="181" t="s">
        <v>109</v>
      </c>
      <c r="G25" s="181">
        <v>0.6</v>
      </c>
      <c r="H25" s="181">
        <v>0.2</v>
      </c>
      <c r="I25" s="263"/>
      <c r="J25" s="263"/>
      <c r="K25" s="196"/>
      <c r="L25" s="196" t="s">
        <v>110</v>
      </c>
      <c r="M25" s="196">
        <v>11</v>
      </c>
      <c r="N25" s="263"/>
      <c r="O25" s="192" t="s">
        <v>111</v>
      </c>
      <c r="P25" s="192"/>
      <c r="Q25" s="263"/>
      <c r="R25" s="195" t="s">
        <v>112</v>
      </c>
      <c r="S25" s="195"/>
      <c r="T25" s="263"/>
      <c r="U25" s="263"/>
      <c r="V25" s="263"/>
    </row>
    <row r="26" spans="1:22" ht="14.25" customHeight="1" x14ac:dyDescent="0.25">
      <c r="A26" s="181"/>
      <c r="B26" s="181"/>
      <c r="C26" s="181"/>
      <c r="D26" s="181"/>
      <c r="E26" s="181"/>
      <c r="F26" s="181" t="s">
        <v>113</v>
      </c>
      <c r="G26" s="181">
        <v>0.6</v>
      </c>
      <c r="H26" s="181">
        <v>0.2</v>
      </c>
      <c r="I26" s="263"/>
      <c r="J26" s="263"/>
      <c r="K26" s="263"/>
      <c r="L26" s="263"/>
      <c r="M26" s="263"/>
      <c r="N26" s="1"/>
      <c r="O26" s="192" t="s">
        <v>114</v>
      </c>
      <c r="P26" s="192"/>
      <c r="Q26" s="263"/>
      <c r="R26" s="195"/>
      <c r="S26" s="195"/>
      <c r="T26" s="263"/>
      <c r="U26" s="263"/>
      <c r="V26" s="263"/>
    </row>
    <row r="27" spans="1:22" ht="14.25" customHeight="1" x14ac:dyDescent="0.25">
      <c r="A27" s="185" t="s">
        <v>115</v>
      </c>
      <c r="B27" s="181"/>
      <c r="C27" s="181"/>
      <c r="D27" s="181"/>
      <c r="E27" s="181"/>
      <c r="F27" s="181" t="s">
        <v>116</v>
      </c>
      <c r="G27" s="181">
        <v>0.6</v>
      </c>
      <c r="H27" s="181">
        <v>0.2</v>
      </c>
      <c r="I27" s="263"/>
      <c r="J27" s="263"/>
      <c r="K27" s="263"/>
      <c r="L27" s="263"/>
      <c r="M27" s="263"/>
      <c r="N27" s="4"/>
      <c r="O27" s="263"/>
      <c r="P27" s="263"/>
      <c r="Q27" s="263"/>
      <c r="R27" s="263"/>
      <c r="S27" s="263"/>
      <c r="T27" s="263"/>
      <c r="U27" s="263"/>
      <c r="V27" s="263"/>
    </row>
    <row r="28" spans="1:22" ht="14.25" customHeight="1" x14ac:dyDescent="0.25">
      <c r="A28" s="186" t="s">
        <v>117</v>
      </c>
      <c r="B28" s="181">
        <v>10</v>
      </c>
      <c r="C28" s="199" t="s">
        <v>118</v>
      </c>
      <c r="D28" s="181"/>
      <c r="E28" s="181"/>
      <c r="F28" s="181" t="s">
        <v>119</v>
      </c>
      <c r="G28" s="181">
        <v>0.6</v>
      </c>
      <c r="H28" s="181">
        <v>0.2</v>
      </c>
      <c r="I28" s="263"/>
      <c r="J28" s="263"/>
      <c r="K28" s="263"/>
      <c r="L28" s="263"/>
      <c r="M28" s="263"/>
      <c r="N28" s="4"/>
      <c r="O28" s="263"/>
      <c r="P28" s="263"/>
      <c r="Q28" s="263"/>
      <c r="R28" s="263"/>
      <c r="S28" s="263"/>
      <c r="T28" s="263"/>
      <c r="U28" s="263"/>
      <c r="V28" s="263"/>
    </row>
    <row r="29" spans="1:22" ht="14.25" customHeight="1" x14ac:dyDescent="0.25">
      <c r="A29" s="186" t="s">
        <v>120</v>
      </c>
      <c r="B29" s="198">
        <v>0.8</v>
      </c>
      <c r="C29" s="181"/>
      <c r="D29" s="181"/>
      <c r="E29" s="181"/>
      <c r="F29" s="181" t="s">
        <v>121</v>
      </c>
      <c r="G29" s="181">
        <v>0.5</v>
      </c>
      <c r="H29" s="181">
        <v>0.3</v>
      </c>
      <c r="I29" s="263"/>
      <c r="J29" s="263"/>
      <c r="K29" s="263"/>
      <c r="L29" s="263"/>
      <c r="M29" s="263"/>
      <c r="N29" s="4"/>
      <c r="O29" s="263"/>
      <c r="P29" s="263"/>
      <c r="Q29" s="263"/>
      <c r="R29" s="263"/>
      <c r="S29" s="263"/>
      <c r="T29" s="263"/>
      <c r="U29" s="263"/>
      <c r="V29" s="263"/>
    </row>
    <row r="30" spans="1:22" ht="14.25" customHeight="1" x14ac:dyDescent="0.25">
      <c r="A30" s="186" t="s">
        <v>122</v>
      </c>
      <c r="B30" s="181">
        <v>3</v>
      </c>
      <c r="C30" s="199" t="s">
        <v>123</v>
      </c>
      <c r="D30" s="181"/>
      <c r="E30" s="181"/>
      <c r="F30" s="181" t="s">
        <v>124</v>
      </c>
      <c r="G30" s="181">
        <v>0.5</v>
      </c>
      <c r="H30" s="181">
        <v>0.3</v>
      </c>
      <c r="I30" s="263"/>
      <c r="J30" s="263"/>
      <c r="K30" s="263"/>
      <c r="L30" s="263"/>
      <c r="M30" s="263"/>
      <c r="N30" s="4"/>
      <c r="O30" s="263"/>
      <c r="P30" s="263"/>
      <c r="Q30" s="263"/>
      <c r="R30" s="263"/>
      <c r="S30" s="263"/>
      <c r="T30" s="263"/>
      <c r="U30" s="263"/>
      <c r="V30" s="263"/>
    </row>
    <row r="31" spans="1:22" ht="14.25" customHeight="1" x14ac:dyDescent="0.25">
      <c r="A31" s="186" t="s">
        <v>125</v>
      </c>
      <c r="B31" s="187">
        <v>3</v>
      </c>
      <c r="C31" s="181"/>
      <c r="D31" s="181"/>
      <c r="E31" s="181"/>
      <c r="F31" s="181" t="s">
        <v>126</v>
      </c>
      <c r="G31" s="181">
        <v>0.5</v>
      </c>
      <c r="H31" s="181">
        <v>0.3</v>
      </c>
      <c r="I31" s="263"/>
      <c r="J31" s="263"/>
      <c r="K31" s="263"/>
      <c r="L31" s="263"/>
      <c r="M31" s="263"/>
      <c r="N31" s="4"/>
      <c r="O31" s="263"/>
      <c r="P31" s="263"/>
      <c r="Q31" s="263"/>
      <c r="R31" s="263"/>
      <c r="S31" s="263"/>
      <c r="T31" s="263"/>
      <c r="U31" s="263"/>
      <c r="V31" s="263"/>
    </row>
    <row r="32" spans="1:22" ht="14.25" customHeight="1" x14ac:dyDescent="0.25">
      <c r="A32" s="186" t="s">
        <v>127</v>
      </c>
      <c r="B32" s="181">
        <v>1.2</v>
      </c>
      <c r="C32" s="181" t="s">
        <v>128</v>
      </c>
      <c r="D32" s="181"/>
      <c r="E32" s="181"/>
      <c r="F32" s="181"/>
      <c r="G32" s="181"/>
      <c r="H32" s="181"/>
      <c r="I32" s="263"/>
      <c r="J32" s="263"/>
      <c r="K32" s="263"/>
      <c r="L32" s="263"/>
      <c r="M32" s="263"/>
      <c r="N32" s="263"/>
      <c r="O32" s="263"/>
      <c r="P32" s="263"/>
      <c r="Q32" s="263"/>
      <c r="R32" s="263"/>
      <c r="S32" s="263"/>
      <c r="T32" s="263"/>
      <c r="U32" s="263"/>
      <c r="V32" s="263"/>
    </row>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ANTagDMlWp6blg/46Vw1MjdjI3tdC/76fQqxuP1mSi9E3AhBN5PSNTJsSoiAOPXwRpKvrS+znji+FfOUwHb6Gw==" saltValue="01ZZWkyLat4RHAlhnWvF5A==" spinCount="100000" sheet="1" objects="1" scenarios="1"/>
  <mergeCells count="8">
    <mergeCell ref="T2:W2"/>
    <mergeCell ref="X2:Z2"/>
    <mergeCell ref="Q2:S2"/>
    <mergeCell ref="B2:D2"/>
    <mergeCell ref="E2:G2"/>
    <mergeCell ref="H2:J2"/>
    <mergeCell ref="K2:M2"/>
    <mergeCell ref="N2:P2"/>
  </mergeCells>
  <pageMargins left="0.7" right="0.7"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1000"/>
  <sheetViews>
    <sheetView showGridLines="0" workbookViewId="0">
      <selection activeCell="D9" sqref="D9"/>
    </sheetView>
  </sheetViews>
  <sheetFormatPr defaultColWidth="12.625" defaultRowHeight="15" customHeight="1" x14ac:dyDescent="0.2"/>
  <cols>
    <col min="1" max="1" width="1.375" customWidth="1"/>
    <col min="2" max="2" width="25" customWidth="1"/>
    <col min="3" max="3" width="11.125" customWidth="1"/>
    <col min="4" max="4" width="12" customWidth="1"/>
    <col min="5" max="6" width="11.125" customWidth="1"/>
    <col min="7" max="7" width="2.5" customWidth="1"/>
    <col min="8" max="8" width="8" customWidth="1"/>
    <col min="9" max="10" width="2.5" customWidth="1"/>
    <col min="11" max="11" width="23.5" customWidth="1"/>
    <col min="12" max="12" width="14.125" customWidth="1"/>
    <col min="13" max="20" width="8" customWidth="1"/>
    <col min="21" max="22" width="7.625" customWidth="1"/>
  </cols>
  <sheetData>
    <row r="1" spans="1:22" ht="12.75" customHeight="1" x14ac:dyDescent="0.2">
      <c r="A1" s="89"/>
      <c r="B1" s="263"/>
      <c r="C1" s="263"/>
      <c r="D1" s="263"/>
      <c r="E1" s="263"/>
      <c r="F1" s="263"/>
      <c r="G1" s="263"/>
      <c r="H1" s="263"/>
      <c r="I1" s="263"/>
      <c r="J1" s="263"/>
      <c r="K1" s="263"/>
      <c r="L1" s="263"/>
      <c r="M1" s="263"/>
      <c r="N1" s="263"/>
      <c r="O1" s="263"/>
      <c r="P1" s="263"/>
      <c r="Q1" s="263"/>
      <c r="R1" s="263"/>
      <c r="S1" s="263"/>
      <c r="T1" s="263"/>
      <c r="U1" s="263"/>
      <c r="V1" s="263"/>
    </row>
    <row r="2" spans="1:22" ht="30" customHeight="1" x14ac:dyDescent="0.35">
      <c r="A2" s="263"/>
      <c r="B2" s="89" t="s">
        <v>279</v>
      </c>
      <c r="C2" s="263"/>
      <c r="D2" s="276" t="s">
        <v>240</v>
      </c>
      <c r="E2" s="159" t="s">
        <v>12</v>
      </c>
      <c r="F2" s="263"/>
      <c r="G2" s="263"/>
      <c r="H2" s="263"/>
      <c r="I2" s="263"/>
      <c r="J2" s="263"/>
      <c r="K2" s="71" t="s">
        <v>241</v>
      </c>
      <c r="L2" s="4"/>
      <c r="M2" s="4"/>
      <c r="N2" s="263"/>
      <c r="O2" s="263"/>
      <c r="P2" s="263"/>
      <c r="Q2" s="263"/>
      <c r="R2" s="263"/>
      <c r="S2" s="263"/>
      <c r="T2" s="263"/>
      <c r="U2" s="263"/>
      <c r="V2" s="263"/>
    </row>
    <row r="3" spans="1:22" ht="15" customHeight="1" x14ac:dyDescent="0.25">
      <c r="A3" s="263"/>
      <c r="B3" s="263"/>
      <c r="C3" s="263"/>
      <c r="D3" s="267"/>
      <c r="E3" s="263"/>
      <c r="F3" s="263"/>
      <c r="G3" s="263"/>
      <c r="H3" s="263"/>
      <c r="I3" s="263"/>
      <c r="J3" s="263"/>
      <c r="K3" s="1" t="s">
        <v>242</v>
      </c>
      <c r="L3" s="72">
        <f>H35-H18</f>
        <v>-12.618666666666673</v>
      </c>
      <c r="M3" s="73">
        <f>L3/H18</f>
        <v>-0.37869822485207105</v>
      </c>
      <c r="N3" s="263"/>
      <c r="O3" s="263"/>
      <c r="P3" s="263"/>
      <c r="Q3" s="263"/>
      <c r="R3" s="263"/>
      <c r="S3" s="263"/>
      <c r="T3" s="263"/>
      <c r="U3" s="263"/>
      <c r="V3" s="263"/>
    </row>
    <row r="4" spans="1:22" ht="15" customHeight="1" x14ac:dyDescent="0.25">
      <c r="A4" s="224"/>
      <c r="B4" s="191" t="s">
        <v>243</v>
      </c>
      <c r="C4" s="263"/>
      <c r="D4" s="267"/>
      <c r="E4" s="263"/>
      <c r="F4" s="263"/>
      <c r="G4" s="263"/>
      <c r="H4" s="263"/>
      <c r="I4" s="263"/>
      <c r="J4" s="263"/>
      <c r="K4" s="1"/>
      <c r="L4" s="4"/>
      <c r="M4" s="73"/>
      <c r="N4" s="263"/>
      <c r="O4" s="263"/>
      <c r="P4" s="263"/>
      <c r="Q4" s="263"/>
      <c r="R4" s="263"/>
      <c r="S4" s="263"/>
      <c r="T4" s="263"/>
      <c r="U4" s="263"/>
      <c r="V4" s="263"/>
    </row>
    <row r="5" spans="1:22" ht="18" customHeight="1" x14ac:dyDescent="0.25">
      <c r="A5" s="224"/>
      <c r="B5" s="225" t="s">
        <v>245</v>
      </c>
      <c r="C5" s="263"/>
      <c r="D5" s="267"/>
      <c r="E5" s="263"/>
      <c r="F5" s="263"/>
      <c r="G5" s="263"/>
      <c r="H5" s="263"/>
      <c r="I5" s="263"/>
      <c r="J5" s="263"/>
      <c r="K5" s="74" t="s">
        <v>260</v>
      </c>
      <c r="L5" s="75">
        <f>H37-H20</f>
        <v>-2.4810240000000004E-2</v>
      </c>
      <c r="M5" s="73">
        <f>L5/H20</f>
        <v>-0.378698224852071</v>
      </c>
      <c r="N5" s="263"/>
      <c r="O5" s="263"/>
      <c r="P5" s="263"/>
      <c r="Q5" s="263"/>
      <c r="R5" s="263"/>
      <c r="S5" s="263"/>
      <c r="T5" s="263"/>
      <c r="U5" s="263"/>
      <c r="V5" s="263"/>
    </row>
    <row r="6" spans="1:22" ht="18" customHeight="1" x14ac:dyDescent="0.25">
      <c r="A6" s="224"/>
      <c r="B6" s="224"/>
      <c r="C6" s="263"/>
      <c r="D6" s="267"/>
      <c r="E6" s="263"/>
      <c r="F6" s="263"/>
      <c r="G6" s="263"/>
      <c r="H6" s="263"/>
      <c r="I6" s="263"/>
      <c r="J6" s="263"/>
      <c r="K6" s="263"/>
      <c r="L6" s="263"/>
      <c r="M6" s="263"/>
      <c r="N6" s="263"/>
      <c r="O6" s="263"/>
      <c r="P6" s="263"/>
      <c r="Q6" s="263"/>
      <c r="R6" s="263"/>
      <c r="S6" s="263"/>
      <c r="T6" s="263"/>
      <c r="U6" s="263"/>
      <c r="V6" s="263"/>
    </row>
    <row r="7" spans="1:22" ht="19.5" customHeight="1" x14ac:dyDescent="0.35">
      <c r="A7" s="82"/>
      <c r="B7" s="270" t="s">
        <v>246</v>
      </c>
      <c r="C7" s="271"/>
      <c r="D7" s="271"/>
      <c r="E7" s="271"/>
      <c r="F7" s="271"/>
      <c r="G7" s="271"/>
      <c r="H7" s="271"/>
      <c r="I7" s="272"/>
      <c r="J7" s="263"/>
      <c r="K7" s="263"/>
      <c r="L7" s="263"/>
      <c r="M7" s="263"/>
      <c r="N7" s="263"/>
      <c r="O7" s="263"/>
      <c r="P7" s="263"/>
      <c r="Q7" s="263"/>
      <c r="R7" s="263"/>
      <c r="S7" s="263"/>
      <c r="T7" s="263"/>
      <c r="U7" s="263"/>
      <c r="V7" s="263"/>
    </row>
    <row r="8" spans="1:22" ht="14.25" customHeight="1" x14ac:dyDescent="0.25">
      <c r="A8" s="4"/>
      <c r="B8" s="203"/>
      <c r="C8" s="15" t="s">
        <v>263</v>
      </c>
      <c r="D8" s="15" t="s">
        <v>264</v>
      </c>
      <c r="E8" s="15" t="s">
        <v>265</v>
      </c>
      <c r="F8" s="15" t="s">
        <v>273</v>
      </c>
      <c r="G8" s="4"/>
      <c r="H8" s="1" t="s">
        <v>252</v>
      </c>
      <c r="I8" s="204"/>
      <c r="J8" s="263"/>
      <c r="K8" s="263"/>
      <c r="L8" s="263"/>
      <c r="M8" s="263"/>
      <c r="N8" s="263"/>
      <c r="O8" s="263"/>
      <c r="P8" s="263"/>
      <c r="Q8" s="263"/>
      <c r="R8" s="263"/>
      <c r="S8" s="263"/>
      <c r="T8" s="263"/>
      <c r="U8" s="263"/>
      <c r="V8" s="263"/>
    </row>
    <row r="9" spans="1:22" ht="14.25" customHeight="1" x14ac:dyDescent="0.25">
      <c r="A9" s="4"/>
      <c r="B9" s="203" t="s">
        <v>280</v>
      </c>
      <c r="C9" s="240">
        <v>1</v>
      </c>
      <c r="D9" s="240"/>
      <c r="E9" s="240"/>
      <c r="F9" s="240"/>
      <c r="G9" s="83"/>
      <c r="H9" s="232">
        <f t="shared" ref="H9:H11" si="0">SUM(C9:G9)</f>
        <v>1</v>
      </c>
      <c r="I9" s="204"/>
      <c r="J9" s="263"/>
      <c r="K9" s="263"/>
      <c r="L9" s="263"/>
      <c r="M9" s="263"/>
      <c r="N9" s="263"/>
      <c r="O9" s="263"/>
      <c r="P9" s="263"/>
      <c r="Q9" s="263"/>
      <c r="R9" s="263"/>
      <c r="S9" s="263"/>
      <c r="T9" s="263"/>
      <c r="U9" s="263"/>
      <c r="V9" s="263"/>
    </row>
    <row r="10" spans="1:22" ht="14.25" customHeight="1" x14ac:dyDescent="0.25">
      <c r="A10" s="4"/>
      <c r="B10" s="203" t="s">
        <v>281</v>
      </c>
      <c r="C10" s="240">
        <v>5</v>
      </c>
      <c r="D10" s="240"/>
      <c r="E10" s="240"/>
      <c r="F10" s="240"/>
      <c r="G10" s="83"/>
      <c r="H10" s="232">
        <f t="shared" si="0"/>
        <v>5</v>
      </c>
      <c r="I10" s="204"/>
      <c r="J10" s="263"/>
      <c r="K10" s="263"/>
      <c r="L10" s="263"/>
      <c r="M10" s="263"/>
      <c r="N10" s="263"/>
      <c r="O10" s="263"/>
      <c r="P10" s="263"/>
      <c r="Q10" s="263"/>
      <c r="R10" s="263"/>
      <c r="S10" s="263"/>
      <c r="T10" s="263"/>
      <c r="U10" s="263"/>
      <c r="V10" s="263"/>
    </row>
    <row r="11" spans="1:22" ht="14.25" customHeight="1" x14ac:dyDescent="0.25">
      <c r="A11" s="4"/>
      <c r="B11" s="203" t="s">
        <v>282</v>
      </c>
      <c r="C11" s="240">
        <v>7</v>
      </c>
      <c r="D11" s="240"/>
      <c r="E11" s="240"/>
      <c r="F11" s="240"/>
      <c r="G11" s="83"/>
      <c r="H11" s="232">
        <f t="shared" si="0"/>
        <v>7</v>
      </c>
      <c r="I11" s="204"/>
      <c r="J11" s="263"/>
      <c r="K11" s="263"/>
      <c r="L11" s="263"/>
      <c r="M11" s="263"/>
      <c r="N11" s="263"/>
      <c r="O11" s="263"/>
      <c r="P11" s="263"/>
      <c r="Q11" s="263"/>
      <c r="R11" s="263"/>
      <c r="S11" s="263"/>
      <c r="T11" s="263"/>
      <c r="U11" s="263"/>
      <c r="V11" s="263"/>
    </row>
    <row r="12" spans="1:22" ht="14.25" customHeight="1" x14ac:dyDescent="0.25">
      <c r="A12" s="4"/>
      <c r="B12" s="203" t="s">
        <v>283</v>
      </c>
      <c r="C12" s="242" t="s">
        <v>59</v>
      </c>
      <c r="D12" s="242" t="s">
        <v>59</v>
      </c>
      <c r="E12" s="242" t="s">
        <v>59</v>
      </c>
      <c r="F12" s="242" t="s">
        <v>52</v>
      </c>
      <c r="G12" s="83"/>
      <c r="H12" s="232"/>
      <c r="I12" s="204"/>
      <c r="J12" s="263"/>
      <c r="K12" s="263"/>
      <c r="L12" s="263"/>
      <c r="M12" s="263"/>
      <c r="N12" s="263"/>
      <c r="O12" s="263"/>
      <c r="P12" s="263"/>
      <c r="Q12" s="263"/>
      <c r="R12" s="263"/>
      <c r="S12" s="263"/>
      <c r="T12" s="263"/>
      <c r="U12" s="263"/>
      <c r="V12" s="4"/>
    </row>
    <row r="13" spans="1:22" ht="14.25" customHeight="1" x14ac:dyDescent="0.25">
      <c r="A13" s="4"/>
      <c r="B13" s="203" t="s">
        <v>284</v>
      </c>
      <c r="C13" s="243">
        <v>1</v>
      </c>
      <c r="D13" s="243">
        <v>1</v>
      </c>
      <c r="E13" s="243">
        <v>1</v>
      </c>
      <c r="F13" s="243">
        <v>1</v>
      </c>
      <c r="G13" s="83"/>
      <c r="H13" s="232">
        <f>SUM(C13:G13)</f>
        <v>4</v>
      </c>
      <c r="I13" s="204"/>
      <c r="J13" s="263"/>
      <c r="K13" s="263"/>
      <c r="L13" s="263"/>
      <c r="M13" s="263"/>
      <c r="N13" s="263"/>
      <c r="O13" s="263"/>
      <c r="P13" s="263"/>
      <c r="Q13" s="263"/>
      <c r="R13" s="263"/>
      <c r="S13" s="263"/>
      <c r="T13" s="263"/>
      <c r="U13" s="263"/>
      <c r="V13" s="4"/>
    </row>
    <row r="14" spans="1:22" ht="14.25" customHeight="1" x14ac:dyDescent="0.25">
      <c r="A14" s="4"/>
      <c r="B14" s="203" t="s">
        <v>285</v>
      </c>
      <c r="C14" s="233" t="s">
        <v>66</v>
      </c>
      <c r="D14" s="233" t="s">
        <v>66</v>
      </c>
      <c r="E14" s="233" t="s">
        <v>66</v>
      </c>
      <c r="F14" s="233" t="s">
        <v>66</v>
      </c>
      <c r="G14" s="4"/>
      <c r="H14" s="236"/>
      <c r="I14" s="204"/>
      <c r="J14" s="263"/>
      <c r="K14" s="263"/>
      <c r="L14" s="263"/>
      <c r="M14" s="263"/>
      <c r="N14" s="263"/>
      <c r="O14" s="263"/>
      <c r="P14" s="263"/>
      <c r="Q14" s="263"/>
      <c r="R14" s="263"/>
      <c r="S14" s="263"/>
      <c r="T14" s="263"/>
      <c r="U14" s="263"/>
      <c r="V14" s="263"/>
    </row>
    <row r="15" spans="1:22" ht="14.25" customHeight="1" x14ac:dyDescent="0.25">
      <c r="A15" s="4"/>
      <c r="B15" s="203" t="s">
        <v>286</v>
      </c>
      <c r="C15" s="233" t="s">
        <v>61</v>
      </c>
      <c r="D15" s="233" t="s">
        <v>61</v>
      </c>
      <c r="E15" s="233" t="s">
        <v>68</v>
      </c>
      <c r="F15" s="233" t="s">
        <v>68</v>
      </c>
      <c r="G15" s="4"/>
      <c r="H15" s="236"/>
      <c r="I15" s="204"/>
      <c r="J15" s="263"/>
      <c r="K15" s="263"/>
      <c r="L15" s="263"/>
      <c r="M15" s="263"/>
      <c r="N15" s="263"/>
      <c r="O15" s="263"/>
      <c r="P15" s="263"/>
      <c r="Q15" s="263"/>
      <c r="R15" s="263"/>
      <c r="S15" s="263"/>
      <c r="T15" s="263"/>
      <c r="U15" s="263"/>
      <c r="V15" s="263"/>
    </row>
    <row r="16" spans="1:22" ht="14.25" customHeight="1" x14ac:dyDescent="0.25">
      <c r="A16" s="4"/>
      <c r="B16" s="203" t="s">
        <v>287</v>
      </c>
      <c r="C16" s="233" t="s">
        <v>55</v>
      </c>
      <c r="D16" s="233" t="s">
        <v>55</v>
      </c>
      <c r="E16" s="233" t="s">
        <v>55</v>
      </c>
      <c r="F16" s="233" t="s">
        <v>55</v>
      </c>
      <c r="G16" s="4"/>
      <c r="H16" s="236"/>
      <c r="I16" s="204"/>
      <c r="J16" s="263"/>
      <c r="K16" s="263"/>
      <c r="L16" s="263"/>
      <c r="M16" s="263"/>
      <c r="N16" s="263"/>
      <c r="O16" s="263"/>
      <c r="P16" s="263"/>
      <c r="Q16" s="263"/>
      <c r="R16" s="263"/>
      <c r="S16" s="263"/>
      <c r="T16" s="263"/>
      <c r="U16" s="263"/>
      <c r="V16" s="263"/>
    </row>
    <row r="17" spans="1:9" ht="14.25" customHeight="1" x14ac:dyDescent="0.25">
      <c r="A17" s="4"/>
      <c r="B17" s="203"/>
      <c r="C17" s="4"/>
      <c r="D17" s="4"/>
      <c r="E17" s="4"/>
      <c r="F17" s="4"/>
      <c r="G17" s="4"/>
      <c r="H17" s="4"/>
      <c r="I17" s="204"/>
    </row>
    <row r="18" spans="1:9" ht="14.25" customHeight="1" x14ac:dyDescent="0.25">
      <c r="A18" s="4"/>
      <c r="B18" s="203" t="s">
        <v>256</v>
      </c>
      <c r="C18" s="72">
        <f>IF('1. Assumptions'!$C$18="Teaching",(C9*C10*C11*(VLOOKUP(C16,Workings!$W$13:$X$15,2,)*(VLOOKUP(C12,Workings!$O$13:$P$15,2,)+VLOOKUP(C13,Workings!$Q$13:$R$16,2,))*VLOOKUP(C14,Workings!$S$13:$T$16,2,)+((VLOOKUP(C12,Workings!$O$13:$P$15,2,)+VLOOKUP(C13,Workings!$Q$13:$R$16,2,))*VLOOKUP(C14,Workings!$S$13:$T$16,2,)*VLOOKUP(C15,Workings!$U$13:$V$22,2,)))*52*('1. Assumptions'!$L$9))*'1. Assumptions'!$H$18/12,(C9*C10*C11*(VLOOKUP(C16,Workings!$W$13:$X$15,2,)*(VLOOKUP(C12,Workings!$O$13:$P$15,2,)+VLOOKUP(C13,Workings!$Q$13:$R$16,2,))*VLOOKUP(C14,Workings!$S$13:$T$16,2,)+((VLOOKUP(C12,Workings!$O$13:$P$15,2,)+VLOOKUP(C13,Workings!$Q$13:$R$16,2,))*VLOOKUP(C14,Workings!$S$13:$T$16,2,)*VLOOKUP(C15,Workings!$U$13:$V$22,2,)))*52*('1. Assumptions'!$L$9)))</f>
        <v>33.321166666666677</v>
      </c>
      <c r="D18" s="72">
        <f>IF('1. Assumptions'!$C$18="Teaching",(D9*D10*D11*(VLOOKUP(D16,Workings!$W$13:$X$15,2,)*(VLOOKUP(D12,Workings!$O$13:$P$15,2,)+VLOOKUP(D13,Workings!$Q$13:$R$16,2,))*VLOOKUP(D14,Workings!$S$13:$T$16,2,)+((VLOOKUP(D12,Workings!$O$13:$P$15,2,)+VLOOKUP(D13,Workings!$Q$13:$R$16,2,))*VLOOKUP(D14,Workings!$S$13:$T$16,2,)*VLOOKUP(D15,Workings!$U$13:$V$22,2,)))*52*('1. Assumptions'!$L$9))*'1. Assumptions'!$H$18/12,(D9*D10*D11*(VLOOKUP(D16,Workings!$W$13:$X$15,2,)*(VLOOKUP(D12,Workings!$O$13:$P$15,2,)+VLOOKUP(D13,Workings!$Q$13:$R$16,2,))*VLOOKUP(D14,Workings!$S$13:$T$16,2,)+((VLOOKUP(D12,Workings!$O$13:$P$15,2,)+VLOOKUP(D13,Workings!$Q$13:$R$16,2,))*VLOOKUP(D14,Workings!$S$13:$T$16,2,)*VLOOKUP(D15,Workings!$U$13:$V$22,2,)))*52*('1. Assumptions'!$L$9)))</f>
        <v>0</v>
      </c>
      <c r="E18" s="72">
        <f>IF('1. Assumptions'!$C$18="Teaching",(E9*E10*E11*(VLOOKUP(E16,Workings!$W$13:$X$15,2,)*(VLOOKUP(E12,Workings!$O$13:$P$15,2,)+VLOOKUP(E13,Workings!$Q$13:$R$16,2,))*VLOOKUP(E14,Workings!$S$13:$T$16,2,)+((VLOOKUP(E12,Workings!$O$13:$P$15,2,)+VLOOKUP(E13,Workings!$Q$13:$R$16,2,))*VLOOKUP(E14,Workings!$S$13:$T$16,2,)*VLOOKUP(E15,Workings!$U$13:$V$22,2,)))*52*('1. Assumptions'!$L$9))*'1. Assumptions'!$H$18/12,(E9*E10*E11*(VLOOKUP(E16,Workings!$W$13:$X$15,2,)*(VLOOKUP(E12,Workings!$O$13:$P$15,2,)+VLOOKUP(E13,Workings!$Q$13:$R$16,2,))*VLOOKUP(E14,Workings!$S$13:$T$16,2,)+((VLOOKUP(E12,Workings!$O$13:$P$15,2,)+VLOOKUP(E13,Workings!$Q$13:$R$16,2,))*VLOOKUP(E14,Workings!$S$13:$T$16,2,)*VLOOKUP(E15,Workings!$U$13:$V$22,2,)))*52*('1. Assumptions'!$L$9)))</f>
        <v>0</v>
      </c>
      <c r="F18" s="72">
        <f>IF('1. Assumptions'!$C$18="Teaching",(F9*F10*F11*(VLOOKUP(F16,Workings!$W$13:$X$15,2,)*(VLOOKUP(F12,Workings!$O$13:$P$15,2,)+VLOOKUP(F13,Workings!$Q$13:$R$16,2,))*VLOOKUP(F14,Workings!$S$13:$T$16,2,)+((VLOOKUP(F12,Workings!$O$13:$P$15,2,)+VLOOKUP(F13,Workings!$Q$13:$R$16,2,))*VLOOKUP(F14,Workings!$S$13:$T$16,2,)*VLOOKUP(F15,Workings!$U$13:$V$22,2,)))*52*('1. Assumptions'!$L$9))*'1. Assumptions'!$H$18/12,(F9*F10*F11*(VLOOKUP(F16,Workings!$W$13:$X$15,2,)*(VLOOKUP(F12,Workings!$O$13:$P$15,2,)+VLOOKUP(F13,Workings!$Q$13:$R$16,2,))*VLOOKUP(F14,Workings!$S$13:$T$16,2,)+((VLOOKUP(F12,Workings!$O$13:$P$15,2,)+VLOOKUP(F13,Workings!$Q$13:$R$16,2,))*VLOOKUP(F14,Workings!$S$13:$T$16,2,)*VLOOKUP(F15,Workings!$U$13:$V$22,2,)))*52*('1. Assumptions'!$L$9)))</f>
        <v>0</v>
      </c>
      <c r="G18" s="4"/>
      <c r="H18" s="72">
        <f>SUM(C18:G18)</f>
        <v>33.321166666666677</v>
      </c>
      <c r="I18" s="204"/>
    </row>
    <row r="19" spans="1:9" ht="14.25" customHeight="1" x14ac:dyDescent="0.25">
      <c r="A19" s="4"/>
      <c r="B19" s="203"/>
      <c r="C19" s="4"/>
      <c r="D19" s="4"/>
      <c r="E19" s="4"/>
      <c r="F19" s="4"/>
      <c r="G19" s="4"/>
      <c r="H19" s="4"/>
      <c r="I19" s="204"/>
    </row>
    <row r="20" spans="1:9" ht="14.25" customHeight="1" x14ac:dyDescent="0.25">
      <c r="A20" s="4"/>
      <c r="B20" s="203" t="s">
        <v>272</v>
      </c>
      <c r="C20" s="234">
        <f>IF('1. Assumptions'!$C$18="Teaching",(C9*C10*C11*(VLOOKUP(C16,Workings!$W$13:$X$15,2,)*(VLOOKUP(C12,Workings!$O$13:$P$15,2,)+VLOOKUP(C13,Workings!$Q$13:$R$16,2,))*VLOOKUP(C14,Workings!$S$13:$T$16,2,)+((VLOOKUP(C12,Workings!$O$13:$P$15,2,)+VLOOKUP(C13,Workings!$Q$13:$R$16,2,))*VLOOKUP(C14,Workings!$S$13:$T$16,2,)*VLOOKUP(C15,Workings!$U$13:$V$22,2,)))*52*('1. Assumptions'!$L$13/1000))*'1. Assumptions'!$H$18/12,(C9*C10*C11*(VLOOKUP(C16,Workings!$W$13:$X$15,2,)*(VLOOKUP(C12,Workings!$O$13:$P$15,2,)+VLOOKUP(C13,Workings!$Q$13:$R$16,2,))*VLOOKUP(C14,Workings!$S$13:$T$16,2,)+((VLOOKUP(C12,Workings!$O$13:$P$15,2,)+VLOOKUP(C13,Workings!$Q$13:$R$16,2,))*VLOOKUP(C14,Workings!$S$13:$T$16,2,)*VLOOKUP(C15,Workings!$U$13:$V$22,2,)))*52*('1. Assumptions'!$L$13/1000)))</f>
        <v>6.551454000000001E-2</v>
      </c>
      <c r="D20" s="234">
        <f>IF('1. Assumptions'!$C$18="Teaching",(D9*D10*D11*(VLOOKUP(D16,Workings!$W$13:$X$15,2,)*(VLOOKUP(D12,Workings!$O$13:$P$15,2,)+VLOOKUP(D13,Workings!$Q$13:$R$16,2,))*VLOOKUP(D14,Workings!$S$13:$T$16,2,)+((VLOOKUP(D12,Workings!$O$13:$P$15,2,)+VLOOKUP(D13,Workings!$Q$13:$R$16,2,))*VLOOKUP(D14,Workings!$S$13:$T$16,2,)*VLOOKUP(D15,Workings!$U$13:$V$22,2,)))*52*('1. Assumptions'!$L$13/1000))*'1. Assumptions'!$H$18/12,(D9*D10*D11*(VLOOKUP(D16,Workings!$W$13:$X$15,2,)*(VLOOKUP(D12,Workings!$O$13:$P$15,2,)+VLOOKUP(D13,Workings!$Q$13:$R$16,2,))*VLOOKUP(D14,Workings!$S$13:$T$16,2,)+((VLOOKUP(D12,Workings!$O$13:$P$15,2,)+VLOOKUP(D13,Workings!$Q$13:$R$16,2,))*VLOOKUP(D14,Workings!$S$13:$T$16,2,)*VLOOKUP(D15,Workings!$U$13:$V$22,2,)))*52*('1. Assumptions'!$L$13/1000)))</f>
        <v>0</v>
      </c>
      <c r="E20" s="234">
        <f>IF('1. Assumptions'!$C$18="Teaching",(E9*E10*E11*(VLOOKUP(E16,Workings!$W$13:$X$15,2,)*(VLOOKUP(E12,Workings!$O$13:$P$15,2,)+VLOOKUP(E13,Workings!$Q$13:$R$16,2,))*VLOOKUP(E14,Workings!$S$13:$T$16,2,)+((VLOOKUP(E12,Workings!$O$13:$P$15,2,)+VLOOKUP(E13,Workings!$Q$13:$R$16,2,))*VLOOKUP(E14,Workings!$S$13:$T$16,2,)*VLOOKUP(E15,Workings!$U$13:$V$22,2,)))*52*('1. Assumptions'!$L$13/1000))*'1. Assumptions'!$H$18/12,(E9*E10*E11*(VLOOKUP(E16,Workings!$W$13:$X$15,2,)*(VLOOKUP(E12,Workings!$O$13:$P$15,2,)+VLOOKUP(E13,Workings!$Q$13:$R$16,2,))*VLOOKUP(E14,Workings!$S$13:$T$16,2,)+((VLOOKUP(E12,Workings!$O$13:$P$15,2,)+VLOOKUP(E13,Workings!$Q$13:$R$16,2,))*VLOOKUP(E14,Workings!$S$13:$T$16,2,)*VLOOKUP(E15,Workings!$U$13:$V$22,2,)))*52*('1. Assumptions'!$L$13/1000)))</f>
        <v>0</v>
      </c>
      <c r="F20" s="234">
        <f>IF('1. Assumptions'!$C$18="Teaching",(F9*F10*F11*(VLOOKUP(F16,Workings!$W$13:$X$15,2,)*(VLOOKUP(F12,Workings!$O$13:$P$15,2,)+VLOOKUP(F13,Workings!$Q$13:$R$16,2,))*VLOOKUP(F14,Workings!$S$13:$T$16,2,)+((VLOOKUP(F12,Workings!$O$13:$P$15,2,)+VLOOKUP(F13,Workings!$Q$13:$R$16,2,))*VLOOKUP(F14,Workings!$S$13:$T$16,2,)*VLOOKUP(F15,Workings!$U$13:$V$22,2,)))*52*('1. Assumptions'!$L$13/1000))*'1. Assumptions'!$H$18/12,(F9*F10*F11*(VLOOKUP(F16,Workings!$W$13:$X$15,2,)*(VLOOKUP(F12,Workings!$O$13:$P$15,2,)+VLOOKUP(F13,Workings!$Q$13:$R$16,2,))*VLOOKUP(F14,Workings!$S$13:$T$16,2,)+((VLOOKUP(F12,Workings!$O$13:$P$15,2,)+VLOOKUP(F13,Workings!$Q$13:$R$16,2,))*VLOOKUP(F14,Workings!$S$13:$T$16,2,)*VLOOKUP(F15,Workings!$U$13:$V$22,2,)))*52*('1. Assumptions'!$L$13/1000)))</f>
        <v>0</v>
      </c>
      <c r="G20" s="4"/>
      <c r="H20" s="234">
        <f>SUM(C20:G20)</f>
        <v>6.551454000000001E-2</v>
      </c>
      <c r="I20" s="204"/>
    </row>
    <row r="21" spans="1:9" ht="14.25" customHeight="1" x14ac:dyDescent="0.25">
      <c r="A21" s="4"/>
      <c r="B21" s="212"/>
      <c r="C21" s="213"/>
      <c r="D21" s="213"/>
      <c r="E21" s="213"/>
      <c r="F21" s="213"/>
      <c r="G21" s="213"/>
      <c r="H21" s="213"/>
      <c r="I21" s="214"/>
    </row>
    <row r="22" spans="1:9" ht="14.25" customHeight="1" x14ac:dyDescent="0.2">
      <c r="A22" s="263"/>
      <c r="B22" s="263"/>
      <c r="C22" s="263"/>
      <c r="D22" s="263"/>
      <c r="E22" s="263"/>
      <c r="F22" s="263"/>
      <c r="G22" s="263"/>
      <c r="H22" s="263"/>
      <c r="I22" s="263"/>
    </row>
    <row r="23" spans="1:9" ht="14.25" customHeight="1" x14ac:dyDescent="0.2">
      <c r="A23" s="263"/>
      <c r="B23" s="263"/>
      <c r="C23" s="263"/>
      <c r="D23" s="263"/>
      <c r="E23" s="263"/>
      <c r="F23" s="263"/>
      <c r="G23" s="263"/>
      <c r="H23" s="263"/>
      <c r="I23" s="263"/>
    </row>
    <row r="24" spans="1:9" ht="21.75" customHeight="1" x14ac:dyDescent="0.35">
      <c r="A24" s="82"/>
      <c r="B24" s="264" t="s">
        <v>258</v>
      </c>
      <c r="C24" s="85"/>
      <c r="D24" s="85"/>
      <c r="E24" s="85"/>
      <c r="F24" s="85"/>
      <c r="G24" s="85"/>
      <c r="H24" s="85"/>
      <c r="I24" s="86"/>
    </row>
    <row r="25" spans="1:9" ht="14.25" customHeight="1" x14ac:dyDescent="0.25">
      <c r="A25" s="4"/>
      <c r="B25" s="203"/>
      <c r="C25" s="15" t="s">
        <v>263</v>
      </c>
      <c r="D25" s="15" t="s">
        <v>264</v>
      </c>
      <c r="E25" s="15" t="s">
        <v>265</v>
      </c>
      <c r="F25" s="15" t="s">
        <v>273</v>
      </c>
      <c r="G25" s="4"/>
      <c r="H25" s="1" t="s">
        <v>252</v>
      </c>
      <c r="I25" s="204"/>
    </row>
    <row r="26" spans="1:9" ht="14.25" customHeight="1" x14ac:dyDescent="0.25">
      <c r="A26" s="4"/>
      <c r="B26" s="203" t="s">
        <v>280</v>
      </c>
      <c r="C26" s="240">
        <v>1</v>
      </c>
      <c r="D26" s="240"/>
      <c r="E26" s="240"/>
      <c r="F26" s="240"/>
      <c r="G26" s="83"/>
      <c r="H26" s="232">
        <f t="shared" ref="H26:H28" si="1">SUM(C26:G26)</f>
        <v>1</v>
      </c>
      <c r="I26" s="204"/>
    </row>
    <row r="27" spans="1:9" ht="14.25" customHeight="1" x14ac:dyDescent="0.25">
      <c r="A27" s="4"/>
      <c r="B27" s="203" t="s">
        <v>281</v>
      </c>
      <c r="C27" s="240">
        <v>5</v>
      </c>
      <c r="D27" s="240"/>
      <c r="E27" s="240"/>
      <c r="F27" s="240"/>
      <c r="G27" s="83"/>
      <c r="H27" s="232">
        <f t="shared" si="1"/>
        <v>5</v>
      </c>
      <c r="I27" s="204"/>
    </row>
    <row r="28" spans="1:9" ht="14.25" customHeight="1" x14ac:dyDescent="0.25">
      <c r="A28" s="4"/>
      <c r="B28" s="203" t="s">
        <v>282</v>
      </c>
      <c r="C28" s="240">
        <v>7</v>
      </c>
      <c r="D28" s="240"/>
      <c r="E28" s="240"/>
      <c r="F28" s="240"/>
      <c r="G28" s="83"/>
      <c r="H28" s="232">
        <f t="shared" si="1"/>
        <v>7</v>
      </c>
      <c r="I28" s="204"/>
    </row>
    <row r="29" spans="1:9" ht="14.25" customHeight="1" x14ac:dyDescent="0.25">
      <c r="A29" s="4"/>
      <c r="B29" s="203" t="s">
        <v>283</v>
      </c>
      <c r="C29" s="242" t="s">
        <v>52</v>
      </c>
      <c r="D29" s="242" t="s">
        <v>52</v>
      </c>
      <c r="E29" s="242" t="s">
        <v>52</v>
      </c>
      <c r="F29" s="242" t="s">
        <v>52</v>
      </c>
      <c r="G29" s="83"/>
      <c r="H29" s="232"/>
      <c r="I29" s="204"/>
    </row>
    <row r="30" spans="1:9" ht="14.25" customHeight="1" x14ac:dyDescent="0.25">
      <c r="A30" s="4"/>
      <c r="B30" s="203" t="s">
        <v>284</v>
      </c>
      <c r="C30" s="243">
        <v>1</v>
      </c>
      <c r="D30" s="243">
        <v>1</v>
      </c>
      <c r="E30" s="243">
        <v>1</v>
      </c>
      <c r="F30" s="243">
        <v>1</v>
      </c>
      <c r="G30" s="83"/>
      <c r="H30" s="232">
        <f>SUM(C30:G30)</f>
        <v>4</v>
      </c>
      <c r="I30" s="204"/>
    </row>
    <row r="31" spans="1:9" ht="14.25" customHeight="1" x14ac:dyDescent="0.25">
      <c r="A31" s="4"/>
      <c r="B31" s="203" t="s">
        <v>285</v>
      </c>
      <c r="C31" s="233" t="s">
        <v>66</v>
      </c>
      <c r="D31" s="233" t="s">
        <v>66</v>
      </c>
      <c r="E31" s="233" t="s">
        <v>66</v>
      </c>
      <c r="F31" s="233" t="s">
        <v>66</v>
      </c>
      <c r="G31" s="4"/>
      <c r="H31" s="236"/>
      <c r="I31" s="204"/>
    </row>
    <row r="32" spans="1:9" ht="14.25" customHeight="1" x14ac:dyDescent="0.25">
      <c r="A32" s="4"/>
      <c r="B32" s="203" t="s">
        <v>286</v>
      </c>
      <c r="C32" s="233" t="s">
        <v>68</v>
      </c>
      <c r="D32" s="233" t="s">
        <v>68</v>
      </c>
      <c r="E32" s="233" t="s">
        <v>68</v>
      </c>
      <c r="F32" s="233" t="s">
        <v>68</v>
      </c>
      <c r="G32" s="4"/>
      <c r="H32" s="236"/>
      <c r="I32" s="204"/>
    </row>
    <row r="33" spans="1:9" ht="14.25" customHeight="1" x14ac:dyDescent="0.25">
      <c r="A33" s="4"/>
      <c r="B33" s="203" t="s">
        <v>287</v>
      </c>
      <c r="C33" s="233" t="s">
        <v>55</v>
      </c>
      <c r="D33" s="233" t="s">
        <v>55</v>
      </c>
      <c r="E33" s="233" t="s">
        <v>55</v>
      </c>
      <c r="F33" s="233" t="s">
        <v>55</v>
      </c>
      <c r="G33" s="4"/>
      <c r="H33" s="236"/>
      <c r="I33" s="204"/>
    </row>
    <row r="34" spans="1:9" ht="14.25" customHeight="1" x14ac:dyDescent="0.25">
      <c r="A34" s="4"/>
      <c r="B34" s="203"/>
      <c r="C34" s="4"/>
      <c r="D34" s="4"/>
      <c r="E34" s="4"/>
      <c r="F34" s="4"/>
      <c r="G34" s="4"/>
      <c r="H34" s="4"/>
      <c r="I34" s="204"/>
    </row>
    <row r="35" spans="1:9" ht="14.25" customHeight="1" x14ac:dyDescent="0.25">
      <c r="A35" s="4"/>
      <c r="B35" s="203" t="s">
        <v>256</v>
      </c>
      <c r="C35" s="72">
        <f>IF('1. Assumptions'!$C$18="Teaching",(C26*C27*C28*(VLOOKUP(C33,Workings!$W$13:$X$15,2,)*(VLOOKUP(C29,Workings!$O$13:$P$15,2,)+VLOOKUP(C30,Workings!$Q$13:$R$16,2,))*VLOOKUP(C31,Workings!$S$13:$T$16,2,)+((VLOOKUP(C29,Workings!$O$13:$P$15,2,)+VLOOKUP(C30,Workings!$Q$13:$R$16,2,))*VLOOKUP(C31,Workings!$S$13:$T$16,2,)*VLOOKUP(C32,Workings!$U$13:$V$22,2,)))*52*('1. Assumptions'!$L$9))*'1. Assumptions'!$H$18/12,(C26*C27*C28*(VLOOKUP(C33,Workings!$W$13:$X$15,2,)*(VLOOKUP(C29,Workings!$O$13:$P$15,2,)+VLOOKUP(C30,Workings!$Q$13:$R$16,2,))*VLOOKUP(C31,Workings!$S$13:$T$16,2,)+((VLOOKUP(C29,Workings!$O$13:$P$15,2,)+VLOOKUP(C30,Workings!$Q$13:$R$16,2,))*VLOOKUP(C31,Workings!$S$13:$T$16,2,)*VLOOKUP(C32,Workings!$U$13:$V$22,2,)))*52*('1. Assumptions'!$L$9)))</f>
        <v>20.702500000000004</v>
      </c>
      <c r="D35" s="72">
        <f>IF('1. Assumptions'!$C$18="Teaching",(D26*D27*D28*(VLOOKUP(D33,Workings!$W$13:$X$15,2,)*(VLOOKUP(D29,Workings!$O$13:$P$15,2,)+VLOOKUP(D30,Workings!$Q$13:$R$16,2,))*VLOOKUP(D31,Workings!$S$13:$T$16,2,)+((VLOOKUP(D29,Workings!$O$13:$P$15,2,)+VLOOKUP(D30,Workings!$Q$13:$R$16,2,))*VLOOKUP(D31,Workings!$S$13:$T$16,2,)*VLOOKUP(D32,Workings!$U$13:$V$22,2,)))*52*('1. Assumptions'!$L$9))*'1. Assumptions'!$H$18/12,(D26*D27*D28*(VLOOKUP(D33,Workings!$W$13:$X$15,2,)*(VLOOKUP(D29,Workings!$O$13:$P$15,2,)+VLOOKUP(D30,Workings!$Q$13:$R$16,2,))*VLOOKUP(D31,Workings!$S$13:$T$16,2,)+((VLOOKUP(D29,Workings!$O$13:$P$15,2,)+VLOOKUP(D30,Workings!$Q$13:$R$16,2,))*VLOOKUP(D31,Workings!$S$13:$T$16,2,)*VLOOKUP(D32,Workings!$U$13:$V$22,2,)))*52*('1. Assumptions'!$L$9)))</f>
        <v>0</v>
      </c>
      <c r="E35" s="72">
        <f>IF('1. Assumptions'!$C$18="Teaching",(E26*E27*E28*(VLOOKUP(E33,Workings!$W$13:$X$15,2,)*(VLOOKUP(E29,Workings!$O$13:$P$15,2,)+VLOOKUP(E30,Workings!$Q$13:$R$16,2,))*VLOOKUP(E31,Workings!$S$13:$T$16,2,)+((VLOOKUP(E29,Workings!$O$13:$P$15,2,)+VLOOKUP(E30,Workings!$Q$13:$R$16,2,))*VLOOKUP(E31,Workings!$S$13:$T$16,2,)*VLOOKUP(E32,Workings!$U$13:$V$22,2,)))*52*('1. Assumptions'!$L$9))*'1. Assumptions'!$H$18/12,(E26*E27*E28*(VLOOKUP(E33,Workings!$W$13:$X$15,2,)*(VLOOKUP(E29,Workings!$O$13:$P$15,2,)+VLOOKUP(E30,Workings!$Q$13:$R$16,2,))*VLOOKUP(E31,Workings!$S$13:$T$16,2,)+((VLOOKUP(E29,Workings!$O$13:$P$15,2,)+VLOOKUP(E30,Workings!$Q$13:$R$16,2,))*VLOOKUP(E31,Workings!$S$13:$T$16,2,)*VLOOKUP(E32,Workings!$U$13:$V$22,2,)))*52*('1. Assumptions'!$L$9)))</f>
        <v>0</v>
      </c>
      <c r="F35" s="72">
        <f>IF('1. Assumptions'!$C$18="Teaching",(F26*F27*F28*(VLOOKUP(F33,Workings!$W$13:$X$15,2,)*(VLOOKUP(F29,Workings!$O$13:$P$15,2,)+VLOOKUP(F30,Workings!$Q$13:$R$16,2,))*VLOOKUP(F31,Workings!$S$13:$T$16,2,)+((VLOOKUP(F29,Workings!$O$13:$P$15,2,)+VLOOKUP(F30,Workings!$Q$13:$R$16,2,))*VLOOKUP(F31,Workings!$S$13:$T$16,2,)*VLOOKUP(F32,Workings!$U$13:$V$22,2,)))*52*('1. Assumptions'!$L$9))*'1. Assumptions'!$H$18/12,(F26*F27*F28*(VLOOKUP(F33,Workings!$W$13:$X$15,2,)*(VLOOKUP(F29,Workings!$O$13:$P$15,2,)+VLOOKUP(F30,Workings!$Q$13:$R$16,2,))*VLOOKUP(F31,Workings!$S$13:$T$16,2,)+((VLOOKUP(F29,Workings!$O$13:$P$15,2,)+VLOOKUP(F30,Workings!$Q$13:$R$16,2,))*VLOOKUP(F31,Workings!$S$13:$T$16,2,)*VLOOKUP(F32,Workings!$U$13:$V$22,2,)))*52*('1. Assumptions'!$L$9)))</f>
        <v>0</v>
      </c>
      <c r="G35" s="75"/>
      <c r="H35" s="72">
        <f>SUM(C35:G35)</f>
        <v>20.702500000000004</v>
      </c>
      <c r="I35" s="204"/>
    </row>
    <row r="36" spans="1:9" ht="14.25" customHeight="1" x14ac:dyDescent="0.25">
      <c r="A36" s="4"/>
      <c r="B36" s="203"/>
      <c r="C36" s="4"/>
      <c r="D36" s="4"/>
      <c r="E36" s="4"/>
      <c r="F36" s="4"/>
      <c r="G36" s="75"/>
      <c r="H36" s="75"/>
      <c r="I36" s="204"/>
    </row>
    <row r="37" spans="1:9" ht="14.25" customHeight="1" x14ac:dyDescent="0.25">
      <c r="A37" s="4"/>
      <c r="B37" s="203" t="s">
        <v>272</v>
      </c>
      <c r="C37" s="234">
        <f>IF('1. Assumptions'!$C$18="Teaching",(C26*C27*C28*(VLOOKUP(C33,Workings!$W$13:$X$15,2,)*(VLOOKUP(C29,Workings!$O$13:$P$15,2,)+VLOOKUP(C30,Workings!$Q$13:$R$16,2,))*VLOOKUP(C31,Workings!$S$13:$T$16,2,)+((VLOOKUP(C29,Workings!$O$13:$P$15,2,)+VLOOKUP(C30,Workings!$Q$13:$R$16,2,))*VLOOKUP(C31,Workings!$S$13:$T$16,2,)*VLOOKUP(C32,Workings!$U$13:$V$22,2,)))*52*('1. Assumptions'!$L$13/1000))*'1. Assumptions'!$H$18/12,(C26*C27*C28*(VLOOKUP(C33,Workings!$W$13:$X$15,2,)*(VLOOKUP(C29,Workings!$O$13:$P$15,2,)+VLOOKUP(C30,Workings!$Q$13:$R$16,2,))*VLOOKUP(C31,Workings!$S$13:$T$16,2,)+((VLOOKUP(C29,Workings!$O$13:$P$15,2,)+VLOOKUP(C30,Workings!$Q$13:$R$16,2,))*VLOOKUP(C31,Workings!$S$13:$T$16,2,)*VLOOKUP(C32,Workings!$U$13:$V$22,2,)))*52*('1. Assumptions'!$L$13/1000)))</f>
        <v>4.0704300000000006E-2</v>
      </c>
      <c r="D37" s="234">
        <f>IF('1. Assumptions'!$C$18="Teaching",(D26*D27*D28*(VLOOKUP(D33,Workings!$W$13:$X$15,2,)*(VLOOKUP(D29,Workings!$O$13:$P$15,2,)+VLOOKUP(D30,Workings!$Q$13:$R$16,2,))*VLOOKUP(D31,Workings!$S$13:$T$16,2,)+((VLOOKUP(D29,Workings!$O$13:$P$15,2,)+VLOOKUP(D30,Workings!$Q$13:$R$16,2,))*VLOOKUP(D31,Workings!$S$13:$T$16,2,)*VLOOKUP(D32,Workings!$U$13:$V$22,2,)))*52*('1. Assumptions'!$L$13/1000))*'1. Assumptions'!$H$18/12,(D26*D27*D28*(VLOOKUP(D33,Workings!$W$13:$X$15,2,)*(VLOOKUP(D29,Workings!$O$13:$P$15,2,)+VLOOKUP(D30,Workings!$Q$13:$R$16,2,))*VLOOKUP(D31,Workings!$S$13:$T$16,2,)+((VLOOKUP(D29,Workings!$O$13:$P$15,2,)+VLOOKUP(D30,Workings!$Q$13:$R$16,2,))*VLOOKUP(D31,Workings!$S$13:$T$16,2,)*VLOOKUP(D32,Workings!$U$13:$V$22,2,)))*52*('1. Assumptions'!$L$13/1000)))</f>
        <v>0</v>
      </c>
      <c r="E37" s="234">
        <f>IF('1. Assumptions'!$C$18="Teaching",(E26*E27*E28*(VLOOKUP(E33,Workings!$W$13:$X$15,2,)*(VLOOKUP(E29,Workings!$O$13:$P$15,2,)+VLOOKUP(E30,Workings!$Q$13:$R$16,2,))*VLOOKUP(E31,Workings!$S$13:$T$16,2,)+((VLOOKUP(E29,Workings!$O$13:$P$15,2,)+VLOOKUP(E30,Workings!$Q$13:$R$16,2,))*VLOOKUP(E31,Workings!$S$13:$T$16,2,)*VLOOKUP(E32,Workings!$U$13:$V$22,2,)))*52*('1. Assumptions'!$L$13/1000))*'1. Assumptions'!$H$18/12,(E26*E27*E28*(VLOOKUP(E33,Workings!$W$13:$X$15,2,)*(VLOOKUP(E29,Workings!$O$13:$P$15,2,)+VLOOKUP(E30,Workings!$Q$13:$R$16,2,))*VLOOKUP(E31,Workings!$S$13:$T$16,2,)+((VLOOKUP(E29,Workings!$O$13:$P$15,2,)+VLOOKUP(E30,Workings!$Q$13:$R$16,2,))*VLOOKUP(E31,Workings!$S$13:$T$16,2,)*VLOOKUP(E32,Workings!$U$13:$V$22,2,)))*52*('1. Assumptions'!$L$13/1000)))</f>
        <v>0</v>
      </c>
      <c r="F37" s="234">
        <f>IF('1. Assumptions'!$C$18="Teaching",(F26*F27*F28*(VLOOKUP(F33,Workings!$W$13:$X$15,2,)*(VLOOKUP(F29,Workings!$O$13:$P$15,2,)+VLOOKUP(F30,Workings!$Q$13:$R$16,2,))*VLOOKUP(F31,Workings!$S$13:$T$16,2,)+((VLOOKUP(F29,Workings!$O$13:$P$15,2,)+VLOOKUP(F30,Workings!$Q$13:$R$16,2,))*VLOOKUP(F31,Workings!$S$13:$T$16,2,)*VLOOKUP(F32,Workings!$U$13:$V$22,2,)))*52*('1. Assumptions'!$L$13/1000))*'1. Assumptions'!$H$18/12,(F26*F27*F28*(VLOOKUP(F33,Workings!$W$13:$X$15,2,)*(VLOOKUP(F29,Workings!$O$13:$P$15,2,)+VLOOKUP(F30,Workings!$Q$13:$R$16,2,))*VLOOKUP(F31,Workings!$S$13:$T$16,2,)+((VLOOKUP(F29,Workings!$O$13:$P$15,2,)+VLOOKUP(F30,Workings!$Q$13:$R$16,2,))*VLOOKUP(F31,Workings!$S$13:$T$16,2,)*VLOOKUP(F32,Workings!$U$13:$V$22,2,)))*52*('1. Assumptions'!$L$13/1000)))</f>
        <v>0</v>
      </c>
      <c r="G37" s="75"/>
      <c r="H37" s="234">
        <f>SUM(C37:G37)</f>
        <v>4.0704300000000006E-2</v>
      </c>
      <c r="I37" s="204"/>
    </row>
    <row r="38" spans="1:9" ht="14.25" customHeight="1" x14ac:dyDescent="0.25">
      <c r="A38" s="4"/>
      <c r="B38" s="212"/>
      <c r="C38" s="213"/>
      <c r="D38" s="213"/>
      <c r="E38" s="213"/>
      <c r="F38" s="213"/>
      <c r="G38" s="213"/>
      <c r="H38" s="213"/>
      <c r="I38" s="214"/>
    </row>
    <row r="39" spans="1:9" ht="14.25" customHeight="1" x14ac:dyDescent="0.25">
      <c r="A39" s="4"/>
      <c r="B39" s="4"/>
      <c r="C39" s="4"/>
      <c r="D39" s="4"/>
      <c r="E39" s="4"/>
      <c r="F39" s="263"/>
      <c r="G39" s="263"/>
      <c r="H39" s="263"/>
      <c r="I39" s="263"/>
    </row>
    <row r="40" spans="1:9" ht="14.25" customHeight="1" x14ac:dyDescent="0.25">
      <c r="A40" s="1"/>
      <c r="B40" s="1"/>
      <c r="C40" s="4"/>
      <c r="D40" s="4"/>
      <c r="E40" s="4"/>
      <c r="F40" s="263"/>
      <c r="G40" s="263"/>
      <c r="H40" s="263"/>
      <c r="I40" s="263"/>
    </row>
    <row r="41" spans="1:9" ht="14.25" customHeight="1" x14ac:dyDescent="0.25">
      <c r="A41" s="4"/>
      <c r="B41" s="4"/>
      <c r="C41" s="4"/>
      <c r="D41" s="4"/>
      <c r="E41" s="4"/>
      <c r="F41" s="263"/>
      <c r="G41" s="263"/>
      <c r="H41" s="263"/>
      <c r="I41" s="263"/>
    </row>
    <row r="42" spans="1:9" ht="14.25" customHeight="1" x14ac:dyDescent="0.25">
      <c r="A42" s="4"/>
      <c r="B42" s="4"/>
      <c r="C42" s="4"/>
      <c r="D42" s="4"/>
      <c r="E42" s="4"/>
      <c r="F42" s="263"/>
      <c r="G42" s="263"/>
      <c r="H42" s="263"/>
      <c r="I42" s="263"/>
    </row>
    <row r="43" spans="1:9" ht="14.25" customHeight="1" x14ac:dyDescent="0.25">
      <c r="A43" s="4"/>
      <c r="B43" s="4"/>
      <c r="C43" s="4"/>
      <c r="D43" s="4"/>
      <c r="E43" s="4"/>
      <c r="F43" s="263"/>
      <c r="G43" s="263"/>
      <c r="H43" s="263"/>
      <c r="I43" s="263"/>
    </row>
    <row r="44" spans="1:9" ht="14.25" customHeight="1" x14ac:dyDescent="0.25">
      <c r="A44" s="2"/>
      <c r="B44" s="2"/>
      <c r="C44" s="4"/>
      <c r="D44" s="4"/>
      <c r="E44" s="4"/>
      <c r="F44" s="263"/>
      <c r="G44" s="263"/>
      <c r="H44" s="263"/>
      <c r="I44" s="263"/>
    </row>
    <row r="45" spans="1:9" ht="14.25" customHeight="1" x14ac:dyDescent="0.25">
      <c r="A45" s="2"/>
      <c r="B45" s="2"/>
      <c r="C45" s="4"/>
      <c r="D45" s="4"/>
      <c r="E45" s="4"/>
      <c r="F45" s="263"/>
      <c r="G45" s="263"/>
      <c r="H45" s="263"/>
      <c r="I45" s="263"/>
    </row>
    <row r="46" spans="1:9" ht="14.25" customHeight="1" x14ac:dyDescent="0.25">
      <c r="A46" s="4"/>
      <c r="B46" s="4"/>
      <c r="C46" s="4"/>
      <c r="D46" s="4"/>
      <c r="E46" s="4"/>
      <c r="F46" s="263"/>
      <c r="G46" s="263"/>
      <c r="H46" s="263"/>
      <c r="I46" s="263"/>
    </row>
    <row r="47" spans="1:9" ht="14.25" customHeight="1" x14ac:dyDescent="0.25">
      <c r="A47" s="4"/>
      <c r="B47" s="4"/>
      <c r="C47" s="4"/>
      <c r="D47" s="4"/>
      <c r="E47" s="4"/>
      <c r="F47" s="263"/>
      <c r="G47" s="263"/>
      <c r="H47" s="263"/>
      <c r="I47" s="263"/>
    </row>
    <row r="48" spans="1:9" ht="14.25" customHeight="1" x14ac:dyDescent="0.25">
      <c r="A48" s="4"/>
      <c r="B48" s="4"/>
      <c r="C48" s="4"/>
      <c r="D48" s="4"/>
      <c r="E48" s="4"/>
      <c r="F48" s="263"/>
      <c r="G48" s="263"/>
      <c r="H48" s="263"/>
      <c r="I48" s="263"/>
    </row>
    <row r="49" spans="1:5" ht="14.25" customHeight="1" x14ac:dyDescent="0.25">
      <c r="A49" s="4"/>
      <c r="B49" s="4"/>
      <c r="C49" s="4"/>
      <c r="D49" s="4"/>
      <c r="E49" s="4"/>
    </row>
    <row r="50" spans="1:5" ht="14.25" customHeight="1" x14ac:dyDescent="0.25">
      <c r="A50" s="4"/>
      <c r="B50" s="4"/>
      <c r="C50" s="4"/>
      <c r="D50" s="4"/>
      <c r="E50" s="4"/>
    </row>
    <row r="51" spans="1:5" ht="14.25" customHeight="1" x14ac:dyDescent="0.25">
      <c r="A51" s="4"/>
      <c r="B51" s="4"/>
      <c r="C51" s="4"/>
      <c r="D51" s="4"/>
      <c r="E51" s="4"/>
    </row>
    <row r="52" spans="1:5" ht="14.25" customHeight="1" x14ac:dyDescent="0.25">
      <c r="A52" s="1"/>
      <c r="B52" s="1"/>
      <c r="C52" s="4"/>
      <c r="D52" s="4"/>
      <c r="E52" s="4"/>
    </row>
    <row r="53" spans="1:5" ht="14.25" customHeight="1" x14ac:dyDescent="0.25">
      <c r="A53" s="4"/>
      <c r="B53" s="4"/>
      <c r="C53" s="4"/>
      <c r="D53" s="4"/>
      <c r="E53" s="4"/>
    </row>
    <row r="54" spans="1:5" ht="14.25" customHeight="1" x14ac:dyDescent="0.25">
      <c r="A54" s="4"/>
      <c r="B54" s="4"/>
      <c r="C54" s="4"/>
      <c r="D54" s="4"/>
      <c r="E54" s="4"/>
    </row>
    <row r="55" spans="1:5" ht="14.25" customHeight="1" x14ac:dyDescent="0.25">
      <c r="A55" s="4"/>
      <c r="B55" s="4"/>
      <c r="C55" s="4"/>
      <c r="D55" s="4"/>
      <c r="E55" s="4"/>
    </row>
    <row r="56" spans="1:5" ht="14.25" customHeight="1" x14ac:dyDescent="0.25">
      <c r="A56" s="4"/>
      <c r="B56" s="4"/>
      <c r="C56" s="4"/>
      <c r="D56" s="4"/>
      <c r="E56" s="4"/>
    </row>
    <row r="57" spans="1:5" ht="14.25" customHeight="1" x14ac:dyDescent="0.25">
      <c r="A57" s="1"/>
      <c r="B57" s="1"/>
      <c r="C57" s="4"/>
      <c r="D57" s="4"/>
      <c r="E57" s="4"/>
    </row>
    <row r="58" spans="1:5" ht="14.25" customHeight="1" x14ac:dyDescent="0.25">
      <c r="A58" s="4"/>
      <c r="B58" s="4"/>
      <c r="C58" s="4"/>
      <c r="D58" s="4"/>
      <c r="E58" s="4"/>
    </row>
    <row r="59" spans="1:5" ht="14.25" customHeight="1" x14ac:dyDescent="0.25">
      <c r="A59" s="4"/>
      <c r="B59" s="4"/>
      <c r="C59" s="4"/>
      <c r="D59" s="4"/>
      <c r="E59" s="4"/>
    </row>
    <row r="60" spans="1:5" ht="14.25" customHeight="1" x14ac:dyDescent="0.25">
      <c r="A60" s="4"/>
      <c r="B60" s="4"/>
      <c r="C60" s="4"/>
      <c r="D60" s="4"/>
      <c r="E60" s="4"/>
    </row>
    <row r="61" spans="1:5" ht="14.25" customHeight="1" x14ac:dyDescent="0.25">
      <c r="A61" s="4"/>
      <c r="B61" s="4"/>
      <c r="C61" s="4"/>
      <c r="D61" s="4"/>
      <c r="E61" s="4"/>
    </row>
    <row r="62" spans="1:5" ht="14.25" customHeight="1" x14ac:dyDescent="0.2">
      <c r="A62" s="263"/>
      <c r="B62" s="263"/>
      <c r="C62" s="263"/>
      <c r="D62" s="263"/>
      <c r="E62" s="263"/>
    </row>
    <row r="63" spans="1:5" ht="14.25" customHeight="1" x14ac:dyDescent="0.2">
      <c r="A63" s="263"/>
      <c r="B63" s="263"/>
      <c r="C63" s="263"/>
      <c r="D63" s="263"/>
      <c r="E63" s="263"/>
    </row>
    <row r="64" spans="1:5" ht="14.25" customHeight="1" x14ac:dyDescent="0.2">
      <c r="A64" s="263"/>
      <c r="B64" s="263"/>
      <c r="C64" s="263"/>
      <c r="D64" s="263"/>
      <c r="E64" s="263"/>
    </row>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saYOH4IKiXajnL4r/kilj88EtMW8LQW7KDL/aK8utKbkI2rjjNMMk+G/jbmA3XGpwZTX9giwo4xk3f22d9bCLQ==" saltValue="SJv3wfaMUgS39Y+NMHkuCw==" spinCount="100000" sheet="1" objects="1" scenarios="1" selectLockedCells="1"/>
  <mergeCells count="2">
    <mergeCell ref="B7:I7"/>
    <mergeCell ref="D2:D6"/>
  </mergeCells>
  <conditionalFormatting sqref="K2:M5">
    <cfRule type="expression" dxfId="32" priority="1">
      <formula>$L$5&lt;0</formula>
    </cfRule>
  </conditionalFormatting>
  <conditionalFormatting sqref="K2:M5">
    <cfRule type="expression" dxfId="31" priority="2">
      <formula>$L$5&gt;0</formula>
    </cfRule>
  </conditionalFormatting>
  <pageMargins left="0.7" right="0.7" top="0.75" bottom="0.75" header="0" footer="0"/>
  <pageSetup paperSize="9" orientation="portrait"/>
  <drawing r:id="rId1"/>
  <extLst>
    <ext xmlns:x14="http://schemas.microsoft.com/office/spreadsheetml/2009/9/main" uri="{CCE6A557-97BC-4b89-ADB6-D9C93CAAB3DF}">
      <x14:dataValidations xmlns:xm="http://schemas.microsoft.com/office/excel/2006/main" count="6">
        <x14:dataValidation type="list" allowBlank="1" showErrorMessage="1" xr:uid="{00000000-0002-0000-0900-000000000000}">
          <x14:formula1>
            <xm:f>Workings!$S$13:$S$16</xm:f>
          </x14:formula1>
          <xm:sqref>C14:F14 C31:F31</xm:sqref>
        </x14:dataValidation>
        <x14:dataValidation type="list" allowBlank="1" showErrorMessage="1" xr:uid="{00000000-0002-0000-0900-000001000000}">
          <x14:formula1>
            <xm:f>Workings!$O$13:$O$15</xm:f>
          </x14:formula1>
          <xm:sqref>C12:F12 C29:F29</xm:sqref>
        </x14:dataValidation>
        <x14:dataValidation type="list" allowBlank="1" showErrorMessage="1" xr:uid="{00000000-0002-0000-0900-000002000000}">
          <x14:formula1>
            <xm:f>Workings!$Q$13:$Q$16</xm:f>
          </x14:formula1>
          <xm:sqref>C13:F13 C30:F30</xm:sqref>
        </x14:dataValidation>
        <x14:dataValidation type="list" allowBlank="1" showErrorMessage="1" xr:uid="{00000000-0002-0000-0900-000003000000}">
          <x14:formula1>
            <xm:f>Workings!$U$13:$U$22</xm:f>
          </x14:formula1>
          <xm:sqref>C15:F15 C32:F32</xm:sqref>
        </x14:dataValidation>
        <x14:dataValidation type="list" allowBlank="1" showErrorMessage="1" xr:uid="{00000000-0002-0000-0900-000004000000}">
          <x14:formula1>
            <xm:f>Workings!$W$13:$W$15</xm:f>
          </x14:formula1>
          <xm:sqref>C16:F16 C33:F33</xm:sqref>
        </x14:dataValidation>
        <x14:dataValidation type="list" allowBlank="1" showErrorMessage="1" xr:uid="{00000000-0002-0000-0900-000005000000}">
          <x14:formula1>
            <xm:f>Workings!$Q$20:$Q$22</xm:f>
          </x14:formula1>
          <xm:sqref>E2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1000"/>
  <sheetViews>
    <sheetView showGridLines="0" zoomScale="60" zoomScaleNormal="60" workbookViewId="0">
      <selection activeCell="U12" sqref="U12"/>
    </sheetView>
  </sheetViews>
  <sheetFormatPr defaultColWidth="12.625" defaultRowHeight="15" customHeight="1" x14ac:dyDescent="0.2"/>
  <cols>
    <col min="1" max="1" width="1.375" customWidth="1"/>
    <col min="2" max="2" width="25" customWidth="1"/>
    <col min="3" max="5" width="11.125" customWidth="1"/>
    <col min="6" max="6" width="2.5" customWidth="1"/>
    <col min="7" max="7" width="7.625" customWidth="1"/>
    <col min="8" max="9" width="2.5" customWidth="1"/>
    <col min="10" max="10" width="23.625" customWidth="1"/>
    <col min="11" max="11" width="11.125" customWidth="1"/>
    <col min="12" max="12" width="11.625" customWidth="1"/>
    <col min="13" max="13" width="14.625" customWidth="1"/>
    <col min="14" max="14" width="2.5" customWidth="1"/>
    <col min="15" max="15" width="8.625" customWidth="1"/>
    <col min="16" max="17" width="2.5" customWidth="1"/>
    <col min="18" max="18" width="25" customWidth="1"/>
    <col min="19" max="21" width="11.125" customWidth="1"/>
    <col min="22" max="22" width="2.5" customWidth="1"/>
    <col min="23" max="23" width="7.625" customWidth="1"/>
    <col min="24" max="26" width="2.5" customWidth="1"/>
    <col min="27" max="27" width="18.625" customWidth="1"/>
    <col min="28" max="28" width="10" customWidth="1"/>
    <col min="29" max="31" width="7.625" customWidth="1"/>
  </cols>
  <sheetData>
    <row r="1" spans="1:31" ht="7.5" customHeight="1" x14ac:dyDescent="0.4">
      <c r="A1" s="244"/>
      <c r="B1" s="90"/>
      <c r="C1" s="263"/>
      <c r="D1" s="263"/>
      <c r="E1" s="265"/>
      <c r="F1" s="263"/>
      <c r="G1" s="263"/>
      <c r="H1" s="90"/>
      <c r="I1" s="263"/>
      <c r="J1" s="263"/>
      <c r="K1" s="263"/>
      <c r="L1" s="263"/>
      <c r="M1" s="263"/>
      <c r="N1" s="263"/>
      <c r="O1" s="263"/>
      <c r="P1" s="90"/>
      <c r="Q1" s="263"/>
      <c r="R1" s="263"/>
      <c r="S1" s="263"/>
      <c r="T1" s="263"/>
      <c r="U1" s="263"/>
      <c r="V1" s="263"/>
      <c r="W1" s="263"/>
      <c r="X1" s="263"/>
      <c r="Y1" s="91"/>
      <c r="Z1" s="91"/>
      <c r="AA1" s="4"/>
      <c r="AB1" s="4"/>
      <c r="AC1" s="4"/>
      <c r="AD1" s="263"/>
      <c r="AE1" s="263"/>
    </row>
    <row r="2" spans="1:31" ht="26.25" customHeight="1" x14ac:dyDescent="0.4">
      <c r="A2" s="244"/>
      <c r="B2" s="90" t="s">
        <v>288</v>
      </c>
      <c r="C2" s="263"/>
      <c r="D2" s="263"/>
      <c r="E2" s="278" t="s">
        <v>240</v>
      </c>
      <c r="F2" s="263"/>
      <c r="G2" s="161" t="s">
        <v>12</v>
      </c>
      <c r="H2" s="263"/>
      <c r="I2" s="263"/>
      <c r="J2" s="90"/>
      <c r="K2" s="263"/>
      <c r="L2" s="263"/>
      <c r="M2" s="263"/>
      <c r="N2" s="263"/>
      <c r="O2" s="263"/>
      <c r="P2" s="263"/>
      <c r="Q2" s="263"/>
      <c r="R2" s="90"/>
      <c r="S2" s="263"/>
      <c r="T2" s="263"/>
      <c r="U2" s="263"/>
      <c r="V2" s="263"/>
      <c r="W2" s="263"/>
      <c r="X2" s="263"/>
      <c r="Y2" s="91"/>
      <c r="Z2" s="91"/>
      <c r="AA2" s="71"/>
      <c r="AB2" s="4"/>
      <c r="AC2" s="4"/>
      <c r="AD2" s="263"/>
      <c r="AE2" s="263"/>
    </row>
    <row r="3" spans="1:31" ht="8.25" customHeight="1" x14ac:dyDescent="0.4">
      <c r="A3" s="244"/>
      <c r="B3" s="244"/>
      <c r="C3" s="223"/>
      <c r="D3" s="223"/>
      <c r="E3" s="267"/>
      <c r="F3" s="223"/>
      <c r="G3" s="223"/>
      <c r="H3" s="244"/>
      <c r="I3" s="223"/>
      <c r="J3" s="223"/>
      <c r="K3" s="223"/>
      <c r="L3" s="223"/>
      <c r="M3" s="223"/>
      <c r="N3" s="223"/>
      <c r="O3" s="223"/>
      <c r="P3" s="244"/>
      <c r="Q3" s="223"/>
      <c r="R3" s="223"/>
      <c r="S3" s="223"/>
      <c r="T3" s="223"/>
      <c r="U3" s="223"/>
      <c r="V3" s="223"/>
      <c r="W3" s="223"/>
      <c r="X3" s="223"/>
      <c r="Y3" s="91"/>
      <c r="Z3" s="91"/>
      <c r="AA3" s="223"/>
      <c r="AB3" s="4"/>
      <c r="AC3" s="4"/>
      <c r="AD3" s="263"/>
      <c r="AE3" s="263"/>
    </row>
    <row r="4" spans="1:31" ht="22.5" customHeight="1" x14ac:dyDescent="0.35">
      <c r="A4" s="245"/>
      <c r="B4" s="92" t="s">
        <v>289</v>
      </c>
      <c r="C4" s="279" t="s">
        <v>290</v>
      </c>
      <c r="D4" s="267"/>
      <c r="E4" s="267"/>
      <c r="F4" s="263"/>
      <c r="G4" s="263"/>
      <c r="H4" s="263"/>
      <c r="I4" s="263"/>
      <c r="J4" s="93" t="s">
        <v>291</v>
      </c>
      <c r="K4" s="263"/>
      <c r="L4" s="263"/>
      <c r="M4" s="263"/>
      <c r="N4" s="263"/>
      <c r="O4" s="263"/>
      <c r="P4" s="263"/>
      <c r="Q4" s="263"/>
      <c r="R4" s="93" t="s">
        <v>292</v>
      </c>
      <c r="S4" s="263"/>
      <c r="T4" s="263"/>
      <c r="U4" s="263"/>
      <c r="V4" s="263"/>
      <c r="W4" s="263"/>
      <c r="X4" s="263"/>
      <c r="Y4" s="263"/>
      <c r="Z4" s="263"/>
      <c r="AA4" s="71" t="s">
        <v>241</v>
      </c>
      <c r="AB4" s="4"/>
      <c r="AC4" s="4"/>
      <c r="AD4" s="263"/>
      <c r="AE4" s="263"/>
    </row>
    <row r="5" spans="1:31" ht="14.25" customHeight="1" x14ac:dyDescent="0.25">
      <c r="A5" s="224"/>
      <c r="B5" s="191" t="s">
        <v>243</v>
      </c>
      <c r="C5" s="267"/>
      <c r="D5" s="267"/>
      <c r="E5" s="267"/>
      <c r="F5" s="263"/>
      <c r="G5" s="263"/>
      <c r="H5" s="263"/>
      <c r="I5" s="263"/>
      <c r="J5" s="191" t="s">
        <v>243</v>
      </c>
      <c r="K5" s="263"/>
      <c r="L5" s="263"/>
      <c r="M5" s="263"/>
      <c r="N5" s="263"/>
      <c r="O5" s="263"/>
      <c r="P5" s="263"/>
      <c r="Q5" s="263"/>
      <c r="R5" s="191" t="s">
        <v>243</v>
      </c>
      <c r="S5" s="263"/>
      <c r="T5" s="263"/>
      <c r="U5" s="263"/>
      <c r="V5" s="263"/>
      <c r="W5" s="263"/>
      <c r="X5" s="263"/>
      <c r="Y5" s="263"/>
      <c r="Z5" s="263"/>
      <c r="AA5" s="1" t="s">
        <v>242</v>
      </c>
      <c r="AB5" s="72">
        <f>G39+O39+W39-G21-O21-W21</f>
        <v>-965.66600000000062</v>
      </c>
      <c r="AC5" s="73">
        <f>AB5/(G21+O21+W21)</f>
        <v>-0.14438682258261312</v>
      </c>
      <c r="AD5" s="263"/>
      <c r="AE5" s="263"/>
    </row>
    <row r="6" spans="1:31" ht="14.25" customHeight="1" x14ac:dyDescent="0.25">
      <c r="A6" s="224"/>
      <c r="B6" s="225" t="s">
        <v>245</v>
      </c>
      <c r="C6" s="267"/>
      <c r="D6" s="267"/>
      <c r="E6" s="267"/>
      <c r="F6" s="263"/>
      <c r="G6" s="263"/>
      <c r="H6" s="263"/>
      <c r="I6" s="263"/>
      <c r="J6" s="225" t="s">
        <v>245</v>
      </c>
      <c r="K6" s="263"/>
      <c r="L6" s="263"/>
      <c r="M6" s="263"/>
      <c r="N6" s="263"/>
      <c r="O6" s="263"/>
      <c r="P6" s="263"/>
      <c r="Q6" s="263"/>
      <c r="R6" s="225" t="s">
        <v>245</v>
      </c>
      <c r="S6" s="263"/>
      <c r="T6" s="263"/>
      <c r="U6" s="263"/>
      <c r="V6" s="263"/>
      <c r="W6" s="263"/>
      <c r="X6" s="263"/>
      <c r="Y6" s="263"/>
      <c r="Z6" s="263"/>
      <c r="AA6" s="1"/>
      <c r="AB6" s="4"/>
      <c r="AC6" s="73"/>
      <c r="AD6" s="263"/>
      <c r="AE6" s="263"/>
    </row>
    <row r="7" spans="1:31" ht="14.25" customHeight="1" x14ac:dyDescent="0.25">
      <c r="A7" s="223"/>
      <c r="B7" s="263"/>
      <c r="C7" s="267"/>
      <c r="D7" s="267"/>
      <c r="E7" s="267"/>
      <c r="F7" s="263"/>
      <c r="G7" s="263"/>
      <c r="H7" s="263"/>
      <c r="I7" s="263"/>
      <c r="J7" s="4"/>
      <c r="K7" s="263"/>
      <c r="L7" s="263"/>
      <c r="M7" s="263"/>
      <c r="N7" s="263"/>
      <c r="O7" s="263"/>
      <c r="P7" s="263"/>
      <c r="Q7" s="263"/>
      <c r="R7" s="263"/>
      <c r="S7" s="263"/>
      <c r="T7" s="263"/>
      <c r="U7" s="263"/>
      <c r="V7" s="263"/>
      <c r="W7" s="263"/>
      <c r="X7" s="263"/>
      <c r="Y7" s="263"/>
      <c r="Z7" s="263"/>
      <c r="AA7" s="74" t="s">
        <v>260</v>
      </c>
      <c r="AB7" s="75">
        <f>G41+O41+W41-G23-O23-W23</f>
        <v>-1.1829679199999985</v>
      </c>
      <c r="AC7" s="73">
        <f>AB7/(G23+O23+W23)</f>
        <v>-0.1184603886397607</v>
      </c>
      <c r="AD7" s="263"/>
      <c r="AE7" s="263"/>
    </row>
    <row r="8" spans="1:31" ht="14.25" customHeight="1" x14ac:dyDescent="0.25">
      <c r="A8" s="223"/>
      <c r="B8" s="263"/>
      <c r="C8" s="263"/>
      <c r="D8" s="263"/>
      <c r="E8" s="267"/>
      <c r="F8" s="263"/>
      <c r="G8" s="263"/>
      <c r="H8" s="263"/>
      <c r="I8" s="263"/>
      <c r="J8" s="4"/>
      <c r="K8" s="263"/>
      <c r="L8" s="263"/>
      <c r="M8" s="263"/>
      <c r="N8" s="263"/>
      <c r="O8" s="263"/>
      <c r="P8" s="263"/>
      <c r="Q8" s="263"/>
      <c r="R8" s="263"/>
      <c r="S8" s="263"/>
      <c r="T8" s="263"/>
      <c r="U8" s="263"/>
      <c r="V8" s="263"/>
      <c r="W8" s="263"/>
      <c r="X8" s="263"/>
      <c r="Y8" s="263"/>
      <c r="Z8" s="263"/>
      <c r="AA8" s="74"/>
      <c r="AB8" s="75"/>
      <c r="AC8" s="73"/>
      <c r="AD8" s="263"/>
      <c r="AE8" s="263"/>
    </row>
    <row r="9" spans="1:31" ht="14.25" customHeight="1" x14ac:dyDescent="0.3">
      <c r="A9" s="246"/>
      <c r="B9" s="277" t="s">
        <v>246</v>
      </c>
      <c r="C9" s="271"/>
      <c r="D9" s="271"/>
      <c r="E9" s="271"/>
      <c r="F9" s="271"/>
      <c r="G9" s="271"/>
      <c r="H9" s="272"/>
      <c r="I9" s="263"/>
      <c r="J9" s="277" t="s">
        <v>246</v>
      </c>
      <c r="K9" s="271"/>
      <c r="L9" s="271"/>
      <c r="M9" s="271"/>
      <c r="N9" s="271"/>
      <c r="O9" s="271"/>
      <c r="P9" s="272"/>
      <c r="Q9" s="263"/>
      <c r="R9" s="277" t="s">
        <v>246</v>
      </c>
      <c r="S9" s="271"/>
      <c r="T9" s="271"/>
      <c r="U9" s="271"/>
      <c r="V9" s="271"/>
      <c r="W9" s="271"/>
      <c r="X9" s="272"/>
      <c r="Y9" s="263"/>
      <c r="Z9" s="263"/>
      <c r="AA9" s="263"/>
      <c r="AB9" s="263"/>
      <c r="AC9" s="263"/>
      <c r="AD9" s="263"/>
      <c r="AE9" s="263"/>
    </row>
    <row r="10" spans="1:31" ht="14.25" customHeight="1" x14ac:dyDescent="0.25">
      <c r="A10" s="223"/>
      <c r="B10" s="203"/>
      <c r="C10" s="15" t="s">
        <v>263</v>
      </c>
      <c r="D10" s="15" t="s">
        <v>264</v>
      </c>
      <c r="E10" s="15" t="s">
        <v>265</v>
      </c>
      <c r="F10" s="4"/>
      <c r="G10" s="1" t="s">
        <v>252</v>
      </c>
      <c r="H10" s="204"/>
      <c r="I10" s="263"/>
      <c r="J10" s="247"/>
      <c r="K10" s="15" t="s">
        <v>263</v>
      </c>
      <c r="L10" s="15" t="s">
        <v>264</v>
      </c>
      <c r="M10" s="15" t="s">
        <v>265</v>
      </c>
      <c r="N10" s="201"/>
      <c r="O10" s="248" t="s">
        <v>252</v>
      </c>
      <c r="P10" s="202"/>
      <c r="Q10" s="263"/>
      <c r="R10" s="247"/>
      <c r="S10" s="15" t="s">
        <v>263</v>
      </c>
      <c r="T10" s="15" t="s">
        <v>264</v>
      </c>
      <c r="U10" s="15" t="s">
        <v>265</v>
      </c>
      <c r="V10" s="201"/>
      <c r="W10" s="248" t="s">
        <v>252</v>
      </c>
      <c r="X10" s="202"/>
      <c r="Y10" s="263"/>
      <c r="Z10" s="263"/>
      <c r="AA10" s="263"/>
      <c r="AB10" s="263"/>
      <c r="AC10" s="263"/>
      <c r="AD10" s="263"/>
      <c r="AE10" s="263"/>
    </row>
    <row r="11" spans="1:31" ht="14.25" customHeight="1" x14ac:dyDescent="0.25">
      <c r="A11" s="223"/>
      <c r="B11" s="203" t="s">
        <v>293</v>
      </c>
      <c r="C11" s="211">
        <v>3</v>
      </c>
      <c r="D11" s="211">
        <v>2</v>
      </c>
      <c r="E11" s="211"/>
      <c r="F11" s="4"/>
      <c r="G11" s="236">
        <f>SUM(C11:F11)</f>
        <v>5</v>
      </c>
      <c r="H11" s="204"/>
      <c r="I11" s="263"/>
      <c r="J11" s="203" t="s">
        <v>293</v>
      </c>
      <c r="K11" s="211">
        <v>3</v>
      </c>
      <c r="L11" s="211">
        <v>1</v>
      </c>
      <c r="M11" s="211"/>
      <c r="N11" s="4"/>
      <c r="O11" s="236">
        <f>SUM(K11:N11)</f>
        <v>4</v>
      </c>
      <c r="P11" s="204"/>
      <c r="Q11" s="263"/>
      <c r="R11" s="203" t="s">
        <v>293</v>
      </c>
      <c r="S11" s="211">
        <v>2</v>
      </c>
      <c r="T11" s="211">
        <v>2</v>
      </c>
      <c r="U11" s="211"/>
      <c r="V11" s="4"/>
      <c r="W11" s="236">
        <f>SUM(S11:V11)</f>
        <v>4</v>
      </c>
      <c r="X11" s="204"/>
      <c r="Y11" s="263"/>
      <c r="Z11" s="263"/>
      <c r="AA11" s="263"/>
      <c r="AB11" s="263"/>
      <c r="AC11" s="263"/>
      <c r="AD11" s="263"/>
      <c r="AE11" s="263"/>
    </row>
    <row r="12" spans="1:31" ht="14.25" customHeight="1" x14ac:dyDescent="0.25">
      <c r="A12" s="223"/>
      <c r="B12" s="203" t="s">
        <v>1</v>
      </c>
      <c r="C12" s="233" t="s">
        <v>20</v>
      </c>
      <c r="D12" s="233" t="s">
        <v>20</v>
      </c>
      <c r="E12" s="233" t="s">
        <v>12</v>
      </c>
      <c r="F12" s="4"/>
      <c r="G12" s="236"/>
      <c r="H12" s="204"/>
      <c r="I12" s="263"/>
      <c r="J12" s="203" t="s">
        <v>1</v>
      </c>
      <c r="K12" s="233" t="s">
        <v>20</v>
      </c>
      <c r="L12" s="233" t="s">
        <v>20</v>
      </c>
      <c r="M12" s="233" t="s">
        <v>12</v>
      </c>
      <c r="N12" s="4"/>
      <c r="O12" s="236"/>
      <c r="P12" s="204"/>
      <c r="Q12" s="263"/>
      <c r="R12" s="203" t="s">
        <v>1</v>
      </c>
      <c r="S12" s="233" t="s">
        <v>20</v>
      </c>
      <c r="T12" s="233" t="s">
        <v>20</v>
      </c>
      <c r="U12" s="233" t="s">
        <v>12</v>
      </c>
      <c r="V12" s="4"/>
      <c r="W12" s="236"/>
      <c r="X12" s="204"/>
      <c r="Y12" s="263"/>
      <c r="Z12" s="263"/>
      <c r="AA12" s="263"/>
      <c r="AB12" s="4"/>
      <c r="AC12" s="4"/>
      <c r="AD12" s="4"/>
      <c r="AE12" s="4"/>
    </row>
    <row r="13" spans="1:31" ht="14.25" customHeight="1" x14ac:dyDescent="0.25">
      <c r="A13" s="223"/>
      <c r="B13" s="203" t="s">
        <v>294</v>
      </c>
      <c r="C13" s="233" t="s">
        <v>14</v>
      </c>
      <c r="D13" s="233" t="s">
        <v>14</v>
      </c>
      <c r="E13" s="233" t="s">
        <v>12</v>
      </c>
      <c r="F13" s="4"/>
      <c r="G13" s="236"/>
      <c r="H13" s="204"/>
      <c r="I13" s="263"/>
      <c r="J13" s="203" t="s">
        <v>3</v>
      </c>
      <c r="K13" s="233" t="s">
        <v>14</v>
      </c>
      <c r="L13" s="233" t="s">
        <v>14</v>
      </c>
      <c r="M13" s="233" t="s">
        <v>12</v>
      </c>
      <c r="N13" s="4"/>
      <c r="O13" s="236"/>
      <c r="P13" s="204"/>
      <c r="Q13" s="263"/>
      <c r="R13" s="203" t="s">
        <v>295</v>
      </c>
      <c r="S13" s="233" t="s">
        <v>22</v>
      </c>
      <c r="T13" s="233" t="s">
        <v>22</v>
      </c>
      <c r="U13" s="233" t="s">
        <v>12</v>
      </c>
      <c r="V13" s="4"/>
      <c r="W13" s="236"/>
      <c r="X13" s="204"/>
      <c r="Y13" s="263"/>
      <c r="Z13" s="263"/>
      <c r="AA13" s="263"/>
      <c r="AB13" s="263"/>
      <c r="AC13" s="263"/>
      <c r="AD13" s="263"/>
      <c r="AE13" s="263"/>
    </row>
    <row r="14" spans="1:31" ht="14.25" customHeight="1" x14ac:dyDescent="0.25">
      <c r="A14" s="223"/>
      <c r="B14" s="203" t="s">
        <v>3</v>
      </c>
      <c r="C14" s="233" t="s">
        <v>14</v>
      </c>
      <c r="D14" s="233" t="s">
        <v>21</v>
      </c>
      <c r="E14" s="233" t="s">
        <v>12</v>
      </c>
      <c r="F14" s="4"/>
      <c r="G14" s="236"/>
      <c r="H14" s="204"/>
      <c r="I14" s="263"/>
      <c r="J14" s="203" t="s">
        <v>295</v>
      </c>
      <c r="K14" s="233" t="s">
        <v>28</v>
      </c>
      <c r="L14" s="233" t="s">
        <v>22</v>
      </c>
      <c r="M14" s="233" t="s">
        <v>12</v>
      </c>
      <c r="N14" s="4"/>
      <c r="O14" s="236"/>
      <c r="P14" s="204"/>
      <c r="Q14" s="263"/>
      <c r="R14" s="203" t="s">
        <v>6</v>
      </c>
      <c r="S14" s="233" t="s">
        <v>23</v>
      </c>
      <c r="T14" s="233" t="s">
        <v>16</v>
      </c>
      <c r="U14" s="233" t="s">
        <v>12</v>
      </c>
      <c r="V14" s="4"/>
      <c r="W14" s="236"/>
      <c r="X14" s="204"/>
      <c r="Y14" s="263"/>
      <c r="Z14" s="263"/>
      <c r="AA14" s="263"/>
      <c r="AB14" s="263"/>
      <c r="AC14" s="263"/>
      <c r="AD14" s="263"/>
      <c r="AE14" s="263"/>
    </row>
    <row r="15" spans="1:31" ht="14.25" customHeight="1" x14ac:dyDescent="0.25">
      <c r="A15" s="223"/>
      <c r="B15" s="203" t="s">
        <v>295</v>
      </c>
      <c r="C15" s="233" t="s">
        <v>22</v>
      </c>
      <c r="D15" s="233" t="s">
        <v>22</v>
      </c>
      <c r="E15" s="233" t="s">
        <v>12</v>
      </c>
      <c r="F15" s="4"/>
      <c r="G15" s="236"/>
      <c r="H15" s="204"/>
      <c r="I15" s="263"/>
      <c r="J15" s="203" t="s">
        <v>7</v>
      </c>
      <c r="K15" s="233" t="s">
        <v>11</v>
      </c>
      <c r="L15" s="233" t="s">
        <v>25</v>
      </c>
      <c r="M15" s="233" t="s">
        <v>12</v>
      </c>
      <c r="N15" s="4"/>
      <c r="O15" s="236"/>
      <c r="P15" s="204"/>
      <c r="Q15" s="263"/>
      <c r="R15" s="203"/>
      <c r="S15" s="4"/>
      <c r="T15" s="4"/>
      <c r="U15" s="4"/>
      <c r="V15" s="4"/>
      <c r="W15" s="4"/>
      <c r="X15" s="204"/>
      <c r="Y15" s="263"/>
      <c r="Z15" s="263"/>
      <c r="AA15" s="263"/>
      <c r="AB15" s="263"/>
      <c r="AC15" s="263"/>
      <c r="AD15" s="263"/>
      <c r="AE15" s="263"/>
    </row>
    <row r="16" spans="1:31" ht="14.25" customHeight="1" x14ac:dyDescent="0.25">
      <c r="A16" s="223"/>
      <c r="B16" s="203" t="s">
        <v>7</v>
      </c>
      <c r="C16" s="233" t="s">
        <v>24</v>
      </c>
      <c r="D16" s="233" t="s">
        <v>24</v>
      </c>
      <c r="E16" s="233" t="s">
        <v>12</v>
      </c>
      <c r="F16" s="4"/>
      <c r="G16" s="236"/>
      <c r="H16" s="204"/>
      <c r="I16" s="263"/>
      <c r="J16" s="203" t="s">
        <v>6</v>
      </c>
      <c r="K16" s="233" t="s">
        <v>23</v>
      </c>
      <c r="L16" s="233" t="s">
        <v>16</v>
      </c>
      <c r="M16" s="233" t="s">
        <v>12</v>
      </c>
      <c r="N16" s="4"/>
      <c r="O16" s="236"/>
      <c r="P16" s="204"/>
      <c r="Q16" s="263"/>
      <c r="R16" s="203"/>
      <c r="S16" s="4"/>
      <c r="T16" s="4"/>
      <c r="U16" s="4"/>
      <c r="V16" s="4"/>
      <c r="W16" s="4"/>
      <c r="X16" s="204"/>
      <c r="Y16" s="263"/>
      <c r="Z16" s="263"/>
      <c r="AA16" s="263"/>
      <c r="AB16" s="263"/>
      <c r="AC16" s="263"/>
      <c r="AD16" s="263"/>
      <c r="AE16" s="263"/>
    </row>
    <row r="17" spans="1:24" ht="14.25" customHeight="1" x14ac:dyDescent="0.25">
      <c r="A17" s="223"/>
      <c r="B17" s="203" t="s">
        <v>5</v>
      </c>
      <c r="C17" s="233" t="s">
        <v>21</v>
      </c>
      <c r="D17" s="233" t="s">
        <v>21</v>
      </c>
      <c r="E17" s="233" t="s">
        <v>12</v>
      </c>
      <c r="F17" s="4"/>
      <c r="G17" s="236"/>
      <c r="H17" s="204"/>
      <c r="I17" s="263"/>
      <c r="J17" s="203" t="s">
        <v>8</v>
      </c>
      <c r="K17" s="233" t="s">
        <v>19</v>
      </c>
      <c r="L17" s="233" t="s">
        <v>26</v>
      </c>
      <c r="M17" s="233" t="s">
        <v>12</v>
      </c>
      <c r="N17" s="4"/>
      <c r="O17" s="236"/>
      <c r="P17" s="204"/>
      <c r="Q17" s="263"/>
      <c r="R17" s="203"/>
      <c r="S17" s="4"/>
      <c r="T17" s="4"/>
      <c r="U17" s="4"/>
      <c r="V17" s="4"/>
      <c r="W17" s="4"/>
      <c r="X17" s="204"/>
    </row>
    <row r="18" spans="1:24" ht="14.25" customHeight="1" x14ac:dyDescent="0.25">
      <c r="A18" s="223"/>
      <c r="B18" s="203" t="s">
        <v>6</v>
      </c>
      <c r="C18" s="233" t="s">
        <v>23</v>
      </c>
      <c r="D18" s="233" t="s">
        <v>16</v>
      </c>
      <c r="E18" s="233" t="s">
        <v>12</v>
      </c>
      <c r="F18" s="4"/>
      <c r="G18" s="236"/>
      <c r="H18" s="204"/>
      <c r="I18" s="263"/>
      <c r="J18" s="203"/>
      <c r="K18" s="4"/>
      <c r="L18" s="4"/>
      <c r="M18" s="4"/>
      <c r="N18" s="4"/>
      <c r="O18" s="4"/>
      <c r="P18" s="204"/>
      <c r="Q18" s="263"/>
      <c r="R18" s="203"/>
      <c r="S18" s="4"/>
      <c r="T18" s="4"/>
      <c r="U18" s="4"/>
      <c r="V18" s="4"/>
      <c r="W18" s="4"/>
      <c r="X18" s="204"/>
    </row>
    <row r="19" spans="1:24" ht="14.25" customHeight="1" x14ac:dyDescent="0.25">
      <c r="A19" s="223"/>
      <c r="B19" s="203" t="s">
        <v>8</v>
      </c>
      <c r="C19" s="233" t="s">
        <v>19</v>
      </c>
      <c r="D19" s="233" t="s">
        <v>19</v>
      </c>
      <c r="E19" s="233" t="s">
        <v>12</v>
      </c>
      <c r="F19" s="4"/>
      <c r="G19" s="236"/>
      <c r="H19" s="204"/>
      <c r="I19" s="263"/>
      <c r="J19" s="203"/>
      <c r="K19" s="4"/>
      <c r="L19" s="4"/>
      <c r="M19" s="4"/>
      <c r="N19" s="4"/>
      <c r="O19" s="4"/>
      <c r="P19" s="204"/>
      <c r="Q19" s="263"/>
      <c r="R19" s="203"/>
      <c r="S19" s="4"/>
      <c r="T19" s="4"/>
      <c r="U19" s="4"/>
      <c r="V19" s="4"/>
      <c r="W19" s="4"/>
      <c r="X19" s="204"/>
    </row>
    <row r="20" spans="1:24" ht="15" customHeight="1" x14ac:dyDescent="0.25">
      <c r="A20" s="223"/>
      <c r="B20" s="203"/>
      <c r="C20" s="4"/>
      <c r="D20" s="4"/>
      <c r="E20" s="4"/>
      <c r="F20" s="4"/>
      <c r="G20" s="4"/>
      <c r="H20" s="204"/>
      <c r="I20" s="263"/>
      <c r="J20" s="203"/>
      <c r="K20" s="4"/>
      <c r="L20" s="4"/>
      <c r="M20" s="4"/>
      <c r="N20" s="4"/>
      <c r="O20" s="4"/>
      <c r="P20" s="204"/>
      <c r="Q20" s="263"/>
      <c r="R20" s="203"/>
      <c r="S20" s="4"/>
      <c r="T20" s="84"/>
      <c r="U20" s="4"/>
      <c r="V20" s="4"/>
      <c r="W20" s="4"/>
      <c r="X20" s="204"/>
    </row>
    <row r="21" spans="1:24" ht="14.25" customHeight="1" x14ac:dyDescent="0.25">
      <c r="A21" s="223"/>
      <c r="B21" s="203" t="s">
        <v>256</v>
      </c>
      <c r="C21" s="72">
        <f>IF('1. Assumptions'!$C$18="Teaching",(((VLOOKUP(C12,Workings!$B$4:$D$7,2,))+(VLOOKUP(C12,Workings!$B$4:$D$7,2,))*VLOOKUP(C15,Workings!$K$4:$M$7,2,)+(VLOOKUP(C12,Workings!$B$4:$D$7,2,))*VLOOKUP(C16,Workings!$T$4:$U$9,2,)+(VLOOKUP(C12,Workings!$B$4:$D$7,2,))*VLOOKUP(C17,Workings!$N$4:$P$6,2,)+(VLOOKUP(C12,Workings!$B$4:$D$7,2,))*VLOOKUP(C18,Workings!$Q$4:$S$7,2,)+(VLOOKUP(C12,Workings!$B$4:$D$7,2,))*VLOOKUP(C19,Workings!$X$4:$Z$7,2,))*C11*365*'1. Assumptions'!$L$9+C11*(VLOOKUP(C13,Workings!$E$4:$G$6,2,)+VLOOKUP(C14,Workings!$H$4:$J$6,2,))+(C11*'1. Assumptions'!$L$17))*'1. Assumptions'!$H$18/12,(((VLOOKUP(C12,Workings!$B$4:$D$7,2,))+(VLOOKUP(C12,Workings!$B$4:$D$7,2,))*VLOOKUP(C15,Workings!$K$4:$M$7,2,)+(VLOOKUP(C12,Workings!$B$4:$D$7,2,))*VLOOKUP(C16,Workings!$T$4:$U$9,2,)+(VLOOKUP(C12,Workings!$B$4:$D$7,2,))*VLOOKUP(C17,Workings!$N$4:$P$6,2,)+(VLOOKUP(C12,Workings!$B$4:$D$7,2,))*VLOOKUP(C18,Workings!$Q$4:$S$7,2,)+(VLOOKUP(C12,Workings!$B$4:$D$7,2,))*VLOOKUP(C19,Workings!$X$4:$Z$7,2,))*C11*365*'1. Assumptions'!$L$9+C11*(VLOOKUP(C13,Workings!$E$4:$G$6,2,)+VLOOKUP(C14,Workings!$H$4:$J$6,2,))+(C11*'1. Assumptions'!$L$17)))</f>
        <v>3143.7750000000001</v>
      </c>
      <c r="D21" s="72">
        <f>IF('1. Assumptions'!$C$18="Teaching",(((VLOOKUP(D12,Workings!$B$4:$D$7,2,))+(VLOOKUP(D12,Workings!$B$4:$D$7,2,))*VLOOKUP(D15,Workings!$K$4:$M$7,2,)+(VLOOKUP(D12,Workings!$B$4:$D$7,2,))*VLOOKUP(D16,Workings!$T$4:$U$9,2,)+(VLOOKUP(D12,Workings!$B$4:$D$7,2,))*VLOOKUP(D17,Workings!$N$4:$P$6,2,)+(VLOOKUP(D12,Workings!$B$4:$D$7,2,))*VLOOKUP(D18,Workings!$Q$4:$S$7,2,)+(VLOOKUP(D12,Workings!$B$4:$D$7,2,))*VLOOKUP(D19,Workings!$X$4:$Z$7,2,))*D11*365*'1. Assumptions'!$L$9+D11*(VLOOKUP(D13,Workings!$E$4:$G$6,2,)+VLOOKUP(D14,Workings!$H$4:$J$6,2,))+(D11*'1. Assumptions'!$L$17))*'1. Assumptions'!$H$18/12,(((VLOOKUP(D12,Workings!$B$4:$D$7,2,))+(VLOOKUP(D12,Workings!$B$4:$D$7,2,))*VLOOKUP(D15,Workings!$K$4:$M$7,2,)+(VLOOKUP(D12,Workings!$B$4:$D$7,2,))*VLOOKUP(D16,Workings!$T$4:$U$9,2,)+(VLOOKUP(D12,Workings!$B$4:$D$7,2,))*VLOOKUP(D17,Workings!$N$4:$P$6,2,)+(VLOOKUP(D12,Workings!$B$4:$D$7,2,))*VLOOKUP(D18,Workings!$Q$4:$S$7,2,)+(VLOOKUP(D12,Workings!$B$4:$D$7,2,))*VLOOKUP(D19,Workings!$X$4:$Z$7,2,))*D11*365*'1. Assumptions'!$L$9+D11*(VLOOKUP(D13,Workings!$E$4:$G$6,2,)+VLOOKUP(D14,Workings!$H$4:$J$6,2,))+(D11*'1. Assumptions'!$L$17)))</f>
        <v>1870.4399999999998</v>
      </c>
      <c r="E21" s="72">
        <f>IF('1. Assumptions'!$C$18="Teaching",(((VLOOKUP(E12,Workings!$B$4:$D$7,2,))+(VLOOKUP(E12,Workings!$B$4:$D$7,2,))*VLOOKUP(E15,Workings!$K$4:$M$7,2,)+(VLOOKUP(E12,Workings!$B$4:$D$7,2,))*VLOOKUP(E16,Workings!$T$4:$U$9,2,)+(VLOOKUP(E12,Workings!$B$4:$D$7,2,))*VLOOKUP(E17,Workings!$N$4:$P$6,2,)+(VLOOKUP(E12,Workings!$B$4:$D$7,2,))*VLOOKUP(E18,Workings!$Q$4:$S$7,2,)+(VLOOKUP(E12,Workings!$B$4:$D$7,2,))*VLOOKUP(E19,Workings!$X$4:$Z$7,2,))*E11*365*'1. Assumptions'!$L$9+E11*(VLOOKUP(E13,Workings!$E$4:$G$6,2,)+VLOOKUP(E14,Workings!$H$4:$J$6,2,))+(E11*'1. Assumptions'!$L$17))*'1. Assumptions'!$H$18/12,(((VLOOKUP(E12,Workings!$B$4:$D$7,2,))+(VLOOKUP(E12,Workings!$B$4:$D$7,2,))*VLOOKUP(E15,Workings!$K$4:$M$7,2,)+(VLOOKUP(E12,Workings!$B$4:$D$7,2,))*VLOOKUP(E16,Workings!$T$4:$U$9,2,)+(VLOOKUP(E12,Workings!$B$4:$D$7,2,))*VLOOKUP(E17,Workings!$N$4:$P$6,2,)+(VLOOKUP(E12,Workings!$B$4:$D$7,2,))*VLOOKUP(E18,Workings!$Q$4:$S$7,2,)+(VLOOKUP(E12,Workings!$B$4:$D$7,2,))*VLOOKUP(E19,Workings!$X$4:$Z$7,2,))*E11*365*'1. Assumptions'!$L$9+E11*(VLOOKUP(E13,Workings!$E$4:$G$6,2,)+VLOOKUP(E14,Workings!$H$4:$J$6,2,))+(E11*'1. Assumptions'!$L$17)))</f>
        <v>0</v>
      </c>
      <c r="F21" s="79"/>
      <c r="G21" s="72">
        <f>SUM(C21:F21)</f>
        <v>5014.2150000000001</v>
      </c>
      <c r="H21" s="204"/>
      <c r="I21" s="263"/>
      <c r="J21" s="203" t="s">
        <v>256</v>
      </c>
      <c r="K21" s="72">
        <f>IF('1. Assumptions'!$C$18="Teaching",((VLOOKUP(K12,Workings!$B$4:$D$7,3,)+VLOOKUP(K12,Workings!$B$4:$D$7,3,)*VLOOKUP(K14,Workings!$K$4:$M$7,3,)+VLOOKUP(K12,Workings!$B$4:$D$7,3,)*VLOOKUP(K15,Workings!$V$4:$W$7,2,)+VLOOKUP(K12,Workings!$B$4:$D$7,3,)+VLOOKUP(K12,Workings!$B$4:$D$7,3,)*VLOOKUP(K16,Workings!$Q$4:$S$7,3,)+VLOOKUP(K12,Workings!$B$4:$D$7,3,)*VLOOKUP(K17,Workings!$X$4:$Z$7,3,))*K11*365*'1. Assumptions'!$L$9+K11+VLOOKUP(K13,Workings!$H$4:$J$6,3,)+(K11*'1. Assumptions'!$L$19))*'1. Assumptions'!$H$18/12,((VLOOKUP(K12,Workings!$B$4:$D$7,3,)+VLOOKUP(K12,Workings!$B$4:$D$7,3,)*VLOOKUP(K14,Workings!$K$4:$M$7,3,)+VLOOKUP(K12,Workings!$B$4:$D$7,3,)*VLOOKUP(K15,Workings!$V$4:$W$7,2,)+VLOOKUP(K12,Workings!$B$4:$D$7,3,)+VLOOKUP(K12,Workings!$B$4:$D$7,3,)*VLOOKUP(K16,Workings!$Q$4:$S$7,3,)+VLOOKUP(K12,Workings!$B$4:$D$7,3,)*VLOOKUP(K17,Workings!$X$4:$Z$7,3,))*K11*365*'1. Assumptions'!$L$9+K11+VLOOKUP(K13,Workings!$H$4:$J$6,3,)+(K11*'1. Assumptions'!$L$19)))</f>
        <v>787.25800000000004</v>
      </c>
      <c r="L21" s="72">
        <f>IF('1. Assumptions'!$C$18="Teaching",((VLOOKUP(L12,Workings!$B$4:$D$7,3,)+VLOOKUP(L12,Workings!$B$4:$D$7,3,)*VLOOKUP(L14,Workings!$K$4:$M$7,3,)+VLOOKUP(L12,Workings!$B$4:$D$7,3,)*VLOOKUP(L15,Workings!$V$4:$W$7,2,)+VLOOKUP(L12,Workings!$B$4:$D$7,3,)+VLOOKUP(L12,Workings!$B$4:$D$7,3,)*VLOOKUP(L16,Workings!$Q$4:$S$7,3,)+VLOOKUP(L12,Workings!$B$4:$D$7,3,)*VLOOKUP(L17,Workings!$X$4:$Z$7,3,))*L11*365*'1. Assumptions'!$L$9+L11+VLOOKUP(L13,Workings!$H$4:$J$6,3,)+(L11*'1. Assumptions'!$L$19))*'1. Assumptions'!$H$18/12,((VLOOKUP(L12,Workings!$B$4:$D$7,3,)+VLOOKUP(L12,Workings!$B$4:$D$7,3,)*VLOOKUP(L14,Workings!$K$4:$M$7,3,)+VLOOKUP(L12,Workings!$B$4:$D$7,3,)*VLOOKUP(L15,Workings!$V$4:$W$7,2,)+VLOOKUP(L12,Workings!$B$4:$D$7,3,)+VLOOKUP(L12,Workings!$B$4:$D$7,3,)*VLOOKUP(L16,Workings!$Q$4:$S$7,3,)+VLOOKUP(L12,Workings!$B$4:$D$7,3,)*VLOOKUP(L17,Workings!$X$4:$Z$7,3,))*L11*365*'1. Assumptions'!$L$9+L11+VLOOKUP(L13,Workings!$H$4:$J$6,3,)+(L11*'1. Assumptions'!$L$19)))</f>
        <v>317.62700000000001</v>
      </c>
      <c r="M21" s="72">
        <f>IF('1. Assumptions'!$C$18="Teaching",((VLOOKUP(M12,Workings!$B$4:$D$7,3,)+VLOOKUP(M12,Workings!$B$4:$D$7,3,)*VLOOKUP(M14,Workings!$K$4:$M$7,3,)+VLOOKUP(M12,Workings!$B$4:$D$7,3,)*VLOOKUP(M15,Workings!$V$4:$W$7,2,)+VLOOKUP(M12,Workings!$B$4:$D$7,3,)+VLOOKUP(M12,Workings!$B$4:$D$7,3,)*VLOOKUP(M16,Workings!$Q$4:$S$7,3,)+VLOOKUP(M12,Workings!$B$4:$D$7,3,)*VLOOKUP(M17,Workings!$X$4:$Z$7,3,))*M11*365*'1. Assumptions'!$L$9+M11+VLOOKUP(M13,Workings!$H$4:$J$6,3,)+(M11*'1. Assumptions'!$L$19))*'1. Assumptions'!$H$18/12,((VLOOKUP(M12,Workings!$B$4:$D$7,3,)+VLOOKUP(M12,Workings!$B$4:$D$7,3,)*VLOOKUP(M14,Workings!$K$4:$M$7,3,)+VLOOKUP(M12,Workings!$B$4:$D$7,3,)*VLOOKUP(M15,Workings!$V$4:$W$7,2,)+VLOOKUP(M12,Workings!$B$4:$D$7,3,)+VLOOKUP(M12,Workings!$B$4:$D$7,3,)*VLOOKUP(M16,Workings!$Q$4:$S$7,3,)+VLOOKUP(M12,Workings!$B$4:$D$7,3,)*VLOOKUP(M17,Workings!$X$4:$Z$7,3,))*M11*365*'1. Assumptions'!$L$9+M11+VLOOKUP(M13,Workings!$H$4:$J$6,3,)+(M11*'1. Assumptions'!$L$19)))</f>
        <v>0</v>
      </c>
      <c r="N21" s="4"/>
      <c r="O21" s="72">
        <f>SUM(K21:N21)</f>
        <v>1104.885</v>
      </c>
      <c r="P21" s="204"/>
      <c r="Q21" s="263"/>
      <c r="R21" s="203" t="s">
        <v>256</v>
      </c>
      <c r="S21" s="72">
        <f>IF('1. Assumptions'!$C$18="Teaching",((VLOOKUP(S12,Workings!$B$4:$D$7,3,)+VLOOKUP(S12,Workings!$B$4:$D$7,3,)*VLOOKUP(S13,Workings!$K$4:$M$7,3,)+VLOOKUP(S12,Workings!$B$4:$D$7,3,)*VLOOKUP(S14,Workings!$Q$4:$S$7,3,))*S11*365*'1. Assumptions'!$L$9+(S11*'1. Assumptions'!$L$19))*'1. Assumptions'!$H$18/12,((VLOOKUP(S12,Workings!$B$4:$D$7,3,)+VLOOKUP(S12,Workings!$B$4:$D$7,3,)*VLOOKUP(S13,Workings!$K$4:$M$7,3,)+VLOOKUP(S12,Workings!$B$4:$D$7,3,)*VLOOKUP(S14,Workings!$Q$4:$S$7,3,))*S11*365*'1. Assumptions'!$L$9+(S11*'1. Assumptions'!$L$19)))</f>
        <v>290.16800000000001</v>
      </c>
      <c r="T21" s="72">
        <f>IF('1. Assumptions'!$C$18="Teaching",((VLOOKUP(T12,Workings!$B$4:$D$7,3,)+VLOOKUP(T12,Workings!$B$4:$D$7,3,)*VLOOKUP(T13,Workings!$K$4:$M$7,3,)+VLOOKUP(T12,Workings!$B$4:$D$7,3,)*VLOOKUP(T14,Workings!$Q$4:$S$7,3,))*T11*365*'1. Assumptions'!$L$9+(T11*'1. Assumptions'!$L$19))*'1. Assumptions'!$H$18/12,((VLOOKUP(T12,Workings!$B$4:$D$7,3,)+VLOOKUP(T12,Workings!$B$4:$D$7,3,)*VLOOKUP(T13,Workings!$K$4:$M$7,3,)+VLOOKUP(T12,Workings!$B$4:$D$7,3,)*VLOOKUP(T14,Workings!$Q$4:$S$7,3,))*T11*365*'1. Assumptions'!$L$9+(T11*'1. Assumptions'!$L$19)))</f>
        <v>278.78000000000003</v>
      </c>
      <c r="U21" s="72">
        <f>IF('1. Assumptions'!$C$18="Teaching",((VLOOKUP(U12,Workings!$B$4:$D$7,3,)+VLOOKUP(U12,Workings!$B$4:$D$7,3,)*VLOOKUP(U13,Workings!$K$4:$M$7,3,)+VLOOKUP(U12,Workings!$B$4:$D$7,3,)*VLOOKUP(U14,Workings!$Q$4:$S$7,3,))*U11*365*'1. Assumptions'!$L$9+(U11*'1. Assumptions'!$L$19))*'1. Assumptions'!$H$18/12,((VLOOKUP(U12,Workings!$B$4:$D$7,3,)+VLOOKUP(U12,Workings!$B$4:$D$7,3,)*VLOOKUP(U13,Workings!$K$4:$M$7,3,)+VLOOKUP(U12,Workings!$B$4:$D$7,3,)*VLOOKUP(U14,Workings!$Q$4:$S$7,3,))*U11*365*'1. Assumptions'!$L$9+(U11*'1. Assumptions'!$L$19)))</f>
        <v>0</v>
      </c>
      <c r="V21" s="79"/>
      <c r="W21" s="72">
        <f>SUM(S21:V21)</f>
        <v>568.94800000000009</v>
      </c>
      <c r="X21" s="249"/>
    </row>
    <row r="22" spans="1:24" ht="14.25" customHeight="1" x14ac:dyDescent="0.25">
      <c r="A22" s="223"/>
      <c r="B22" s="203"/>
      <c r="C22" s="4"/>
      <c r="D22" s="4"/>
      <c r="E22" s="4"/>
      <c r="F22" s="4"/>
      <c r="G22" s="4"/>
      <c r="H22" s="204"/>
      <c r="I22" s="263"/>
      <c r="J22" s="203"/>
      <c r="K22" s="4"/>
      <c r="L22" s="4"/>
      <c r="M22" s="4"/>
      <c r="N22" s="4"/>
      <c r="O22" s="4"/>
      <c r="P22" s="204"/>
      <c r="Q22" s="263"/>
      <c r="R22" s="203"/>
      <c r="S22" s="4"/>
      <c r="T22" s="4"/>
      <c r="U22" s="4"/>
      <c r="V22" s="4"/>
      <c r="W22" s="4"/>
      <c r="X22" s="204"/>
    </row>
    <row r="23" spans="1:24" ht="14.25" customHeight="1" x14ac:dyDescent="0.25">
      <c r="A23" s="223"/>
      <c r="B23" s="203" t="s">
        <v>272</v>
      </c>
      <c r="C23" s="234">
        <f>IF('1. Assumptions'!$C$18="Teaching",((VLOOKUP(C12,Workings!$B$4:$D$7,2,)+VLOOKUP(C12,Workings!$B$4:$D$7,2,)*VLOOKUP(C15,Workings!$K$4:$M$7,2,)+VLOOKUP(C12,Workings!$B$4:$D$7,2,)*VLOOKUP(C16,Workings!$T$4:$U$9,2,)+VLOOKUP(C12,Workings!$B$4:$D$7,2,)*VLOOKUP(C17,Workings!$N$4:$P$6,2,)+VLOOKUP(C12,Workings!$B$4:$D$7,2,)*VLOOKUP(C18,Workings!$Q$4:$S$7,2,)+VLOOKUP(C12,Workings!$B$4:$D$7,2,)*VLOOKUP(C19,Workings!$X$4:$Z$7,2,))*C11*365*'1. Assumptions'!$L$13/1000)*'1. Assumptions'!$H$18/12,((VLOOKUP(C12,Workings!$B$4:$D$7,2,)+VLOOKUP(C12,Workings!$B$4:$D$7,2,)*VLOOKUP(C15,Workings!$K$4:$M$7,2,)+VLOOKUP(C12,Workings!$B$4:$D$7,2,)*VLOOKUP(C16,Workings!$T$4:$U$9,2,)+VLOOKUP(C12,Workings!$B$4:$D$7,2,)*VLOOKUP(C17,Workings!$N$4:$P$6,2,)+VLOOKUP(C12,Workings!$B$4:$D$7,2,)*VLOOKUP(C18,Workings!$Q$4:$S$7,2,)+VLOOKUP(C12,Workings!$B$4:$D$7,2,)*VLOOKUP(C19,Workings!$X$4:$Z$7,2,))*C11*365*'1. Assumptions'!$L$13/1000))</f>
        <v>4.6180529999999997</v>
      </c>
      <c r="D23" s="234">
        <f>IF('1. Assumptions'!$C$18="Teaching",((VLOOKUP(D12,Workings!$B$4:$D$7,2,)+VLOOKUP(D12,Workings!$B$4:$D$7,2,)*VLOOKUP(D15,Workings!$K$4:$M$7,2,)+VLOOKUP(D12,Workings!$B$4:$D$7,2,)*VLOOKUP(D16,Workings!$T$4:$U$9,2,)+VLOOKUP(D12,Workings!$B$4:$D$7,2,)*VLOOKUP(D17,Workings!$N$4:$P$6,2,)+VLOOKUP(D12,Workings!$B$4:$D$7,2,)*VLOOKUP(D18,Workings!$Q$4:$S$7,2,)+VLOOKUP(D12,Workings!$B$4:$D$7,2,)*VLOOKUP(D19,Workings!$X$4:$Z$7,2,))*D11*365*'1. Assumptions'!$L$13/1000)*'1. Assumptions'!$H$18/12,((VLOOKUP(D12,Workings!$B$4:$D$7,2,)+VLOOKUP(D12,Workings!$B$4:$D$7,2,)*VLOOKUP(D15,Workings!$K$4:$M$7,2,)+VLOOKUP(D12,Workings!$B$4:$D$7,2,)*VLOOKUP(D16,Workings!$T$4:$U$9,2,)+VLOOKUP(D12,Workings!$B$4:$D$7,2,)*VLOOKUP(D17,Workings!$N$4:$P$6,2,)+VLOOKUP(D12,Workings!$B$4:$D$7,2,)*VLOOKUP(D18,Workings!$Q$4:$S$7,2,)+VLOOKUP(D12,Workings!$B$4:$D$7,2,)*VLOOKUP(D19,Workings!$X$4:$Z$7,2,))*D11*365*'1. Assumptions'!$L$13/1000))</f>
        <v>2.9107727999999993</v>
      </c>
      <c r="E23" s="234">
        <f>IF('1. Assumptions'!$C$18="Teaching",((VLOOKUP(E12,Workings!$B$4:$D$7,2,)+VLOOKUP(E12,Workings!$B$4:$D$7,2,)*VLOOKUP(E15,Workings!$K$4:$M$7,2,)+VLOOKUP(E12,Workings!$B$4:$D$7,2,)*VLOOKUP(E16,Workings!$T$4:$U$9,2,)+VLOOKUP(E12,Workings!$B$4:$D$7,2,)*VLOOKUP(E17,Workings!$N$4:$P$6,2,)+VLOOKUP(E12,Workings!$B$4:$D$7,2,)*VLOOKUP(E18,Workings!$Q$4:$S$7,2,)+VLOOKUP(E12,Workings!$B$4:$D$7,2,)*VLOOKUP(E19,Workings!$X$4:$Z$7,2,))*E11*365*'1. Assumptions'!$L$13/1000)*'1. Assumptions'!$H$18/12,((VLOOKUP(E12,Workings!$B$4:$D$7,2,)+VLOOKUP(E12,Workings!$B$4:$D$7,2,)*VLOOKUP(E15,Workings!$K$4:$M$7,2,)+VLOOKUP(E12,Workings!$B$4:$D$7,2,)*VLOOKUP(E16,Workings!$T$4:$U$9,2,)+VLOOKUP(E12,Workings!$B$4:$D$7,2,)*VLOOKUP(E17,Workings!$N$4:$P$6,2,)+VLOOKUP(E12,Workings!$B$4:$D$7,2,)*VLOOKUP(E18,Workings!$Q$4:$S$7,2,)+VLOOKUP(E12,Workings!$B$4:$D$7,2,)*VLOOKUP(E19,Workings!$X$4:$Z$7,2,))*E11*365*'1. Assumptions'!$L$13/1000))</f>
        <v>0</v>
      </c>
      <c r="F23" s="75"/>
      <c r="G23" s="234">
        <f>SUM(C23:F23)</f>
        <v>7.528825799999999</v>
      </c>
      <c r="H23" s="204"/>
      <c r="I23" s="263"/>
      <c r="J23" s="203" t="s">
        <v>272</v>
      </c>
      <c r="K23" s="250">
        <f>IF('1. Assumptions'!$C$18="Teaching",((VLOOKUP(K12,Workings!$B$4:$D$7,3,)+VLOOKUP(K12,Workings!$B$4:$D$7,3,)*VLOOKUP(K14,Workings!$K$4:$M$7,3,)+VLOOKUP(K12,Workings!$B$4:$D$7,3,)*VLOOKUP(K15,Workings!$V$4:$W$7,2,)+VLOOKUP(K12,Workings!$B$4:$D$7,3,)+VLOOKUP(K12,Workings!$B$4:$D$7,3,)*VLOOKUP(K16,Workings!$Q$4:$S$7,3,)+VLOOKUP(K12,Workings!$B$4:$D$7,3,)*VLOOKUP(K17,Workings!$X$4:$Z$7,3,))*K11*365*'1. Assumptions'!$L$13/1000)*'1. Assumptions'!$H$18/12,((VLOOKUP(K12,Workings!$B$4:$D$7,3,)+VLOOKUP(K12,Workings!$B$4:$D$7,3,)*VLOOKUP(K14,Workings!$K$4:$M$7,3,)+VLOOKUP(K12,Workings!$B$4:$D$7,3,)*VLOOKUP(K15,Workings!$V$4:$W$7,2,)+VLOOKUP(K12,Workings!$B$4:$D$7,3,)+VLOOKUP(K12,Workings!$B$4:$D$7,3,)*VLOOKUP(K16,Workings!$Q$4:$S$7,3,)+VLOOKUP(K12,Workings!$B$4:$D$7,3,)*VLOOKUP(K17,Workings!$X$4:$Z$7,3,))*K11*365*'1. Assumptions'!$L$13/1000))</f>
        <v>1.1978949600000002</v>
      </c>
      <c r="L23" s="250">
        <f>IF('1. Assumptions'!$C$18="Teaching",((VLOOKUP(L12,Workings!$B$4:$D$7,3,)+VLOOKUP(L12,Workings!$B$4:$D$7,3,)*VLOOKUP(L14,Workings!$K$4:$M$7,3,)+VLOOKUP(L12,Workings!$B$4:$D$7,3,)*VLOOKUP(L15,Workings!$V$4:$W$7,2,)+VLOOKUP(L12,Workings!$B$4:$D$7,3,)+VLOOKUP(L12,Workings!$B$4:$D$7,3,)*VLOOKUP(L16,Workings!$Q$4:$S$7,3,)+VLOOKUP(L12,Workings!$B$4:$D$7,3,)*VLOOKUP(L17,Workings!$X$4:$Z$7,3,))*L11*365*'1. Assumptions'!$L$13/1000)*'1. Assumptions'!$H$18/12,((VLOOKUP(L12,Workings!$B$4:$D$7,3,)+VLOOKUP(L12,Workings!$B$4:$D$7,3,)*VLOOKUP(L14,Workings!$K$4:$M$7,3,)+VLOOKUP(L12,Workings!$B$4:$D$7,3,)*VLOOKUP(L15,Workings!$V$4:$W$7,2,)+VLOOKUP(L12,Workings!$B$4:$D$7,3,)+VLOOKUP(L12,Workings!$B$4:$D$7,3,)*VLOOKUP(L16,Workings!$Q$4:$S$7,3,)+VLOOKUP(L12,Workings!$B$4:$D$7,3,)*VLOOKUP(L17,Workings!$X$4:$Z$7,3,))*L11*365*'1. Assumptions'!$L$13/1000))</f>
        <v>0.41609124000000003</v>
      </c>
      <c r="M23" s="250">
        <f>IF('1. Assumptions'!$C$18="Teaching",((VLOOKUP(M12,Workings!$B$4:$D$7,3,)+VLOOKUP(M12,Workings!$B$4:$D$7,3,)*VLOOKUP(M14,Workings!$K$4:$M$7,3,)+VLOOKUP(M12,Workings!$B$4:$D$7,3,)*VLOOKUP(M15,Workings!$V$4:$W$7,2,)+VLOOKUP(M12,Workings!$B$4:$D$7,3,)+VLOOKUP(M12,Workings!$B$4:$D$7,3,)*VLOOKUP(M16,Workings!$Q$4:$S$7,3,)+VLOOKUP(M12,Workings!$B$4:$D$7,3,)*VLOOKUP(M17,Workings!$X$4:$Z$7,3,))*M11*365*'1. Assumptions'!$L$13/1000)*'1. Assumptions'!$H$18/12,((VLOOKUP(M12,Workings!$B$4:$D$7,3,)+VLOOKUP(M12,Workings!$B$4:$D$7,3,)*VLOOKUP(M14,Workings!$K$4:$M$7,3,)+VLOOKUP(M12,Workings!$B$4:$D$7,3,)*VLOOKUP(M15,Workings!$V$4:$W$7,2,)+VLOOKUP(M12,Workings!$B$4:$D$7,3,)+VLOOKUP(M12,Workings!$B$4:$D$7,3,)*VLOOKUP(M16,Workings!$Q$4:$S$7,3,)+VLOOKUP(M12,Workings!$B$4:$D$7,3,)*VLOOKUP(M17,Workings!$X$4:$Z$7,3,))*M11*365*'1. Assumptions'!$L$13/1000))</f>
        <v>0</v>
      </c>
      <c r="N23" s="4"/>
      <c r="O23" s="234">
        <f>SUM(K23:N23)</f>
        <v>1.6139862000000003</v>
      </c>
      <c r="P23" s="204"/>
      <c r="Q23" s="263"/>
      <c r="R23" s="203" t="s">
        <v>272</v>
      </c>
      <c r="S23" s="234">
        <f>IF('1. Assumptions'!$C$18="Teaching",((VLOOKUP(S12,Workings!$B$4:$D$7,3,)+VLOOKUP(S12,Workings!$B$4:$D$7,3,)*VLOOKUP(S13,Workings!$K$4:$M$7,3,)+VLOOKUP(S12,Workings!$B$4:$D$7,3,)*VLOOKUP(S14,Workings!$Q$4:$S$7,3,))*S11*365*'1. Assumptions'!$L$13/1000)*'1. Assumptions'!$H$18/12,((VLOOKUP(S12,Workings!$B$4:$D$7,3,)+VLOOKUP(S12,Workings!$B$4:$D$7,3,)*VLOOKUP(S13,Workings!$K$4:$M$7,3,)+VLOOKUP(S12,Workings!$B$4:$D$7,3,)*VLOOKUP(S14,Workings!$Q$4:$S$7,3,))*S11*365*'1. Assumptions'!$L$13/1000))</f>
        <v>0.43288416000000002</v>
      </c>
      <c r="T23" s="234">
        <f>IF('1. Assumptions'!$C$18="Teaching",((VLOOKUP(T12,Workings!$B$4:$D$7,3,)+VLOOKUP(T12,Workings!$B$4:$D$7,3,)*VLOOKUP(T13,Workings!$K$4:$M$7,3,)+VLOOKUP(T12,Workings!$B$4:$D$7,3,)*VLOOKUP(T14,Workings!$Q$4:$S$7,3,))*T11*365*'1. Assumptions'!$L$13/1000)*'1. Assumptions'!$H$18/12,((VLOOKUP(T12,Workings!$B$4:$D$7,3,)+VLOOKUP(T12,Workings!$B$4:$D$7,3,)*VLOOKUP(T13,Workings!$K$4:$M$7,3,)+VLOOKUP(T12,Workings!$B$4:$D$7,3,)*VLOOKUP(T14,Workings!$Q$4:$S$7,3,))*T11*365*'1. Assumptions'!$L$13/1000))</f>
        <v>0.41049360000000007</v>
      </c>
      <c r="U23" s="234">
        <f>IF('1. Assumptions'!$C$18="Teaching",((VLOOKUP(U12,Workings!$B$4:$D$7,3,)+VLOOKUP(U12,Workings!$B$4:$D$7,3,)*VLOOKUP(U13,Workings!$K$4:$M$7,3,)+VLOOKUP(U12,Workings!$B$4:$D$7,3,)*VLOOKUP(U14,Workings!$Q$4:$S$7,3,))*U11*365*'1. Assumptions'!$L$13/1000)*'1. Assumptions'!$H$18/12,((VLOOKUP(U12,Workings!$B$4:$D$7,3,)+VLOOKUP(U12,Workings!$B$4:$D$7,3,)*VLOOKUP(U13,Workings!$K$4:$M$7,3,)+VLOOKUP(U12,Workings!$B$4:$D$7,3,)*VLOOKUP(U14,Workings!$Q$4:$S$7,3,))*U11*365*'1. Assumptions'!$L$13/1000))</f>
        <v>0</v>
      </c>
      <c r="V23" s="75"/>
      <c r="W23" s="234">
        <f>SUM(S23:V23)</f>
        <v>0.84337776000000009</v>
      </c>
      <c r="X23" s="204"/>
    </row>
    <row r="24" spans="1:24" ht="14.25" customHeight="1" x14ac:dyDescent="0.25">
      <c r="A24" s="223"/>
      <c r="B24" s="212"/>
      <c r="C24" s="213"/>
      <c r="D24" s="213"/>
      <c r="E24" s="213"/>
      <c r="F24" s="213"/>
      <c r="G24" s="213"/>
      <c r="H24" s="214"/>
      <c r="I24" s="263"/>
      <c r="J24" s="212"/>
      <c r="K24" s="213"/>
      <c r="L24" s="213"/>
      <c r="M24" s="213"/>
      <c r="N24" s="213"/>
      <c r="O24" s="213"/>
      <c r="P24" s="214"/>
      <c r="Q24" s="263"/>
      <c r="R24" s="212"/>
      <c r="S24" s="213"/>
      <c r="T24" s="213"/>
      <c r="U24" s="213"/>
      <c r="V24" s="213"/>
      <c r="W24" s="213"/>
      <c r="X24" s="214"/>
    </row>
    <row r="25" spans="1:24" ht="14.25" customHeight="1" x14ac:dyDescent="0.25">
      <c r="A25" s="223"/>
      <c r="B25" s="263"/>
      <c r="C25" s="263"/>
      <c r="D25" s="84"/>
      <c r="E25" s="263"/>
      <c r="F25" s="263"/>
      <c r="G25" s="263"/>
      <c r="H25" s="263"/>
      <c r="I25" s="263"/>
      <c r="J25" s="263"/>
      <c r="K25" s="263"/>
      <c r="L25" s="263"/>
      <c r="M25" s="263"/>
      <c r="N25" s="263"/>
      <c r="O25" s="263"/>
      <c r="P25" s="263"/>
      <c r="Q25" s="263"/>
      <c r="R25" s="263"/>
      <c r="S25" s="263"/>
      <c r="T25" s="263"/>
      <c r="U25" s="263"/>
      <c r="V25" s="263"/>
      <c r="W25" s="263"/>
      <c r="X25" s="263"/>
    </row>
    <row r="26" spans="1:24" ht="14.25" customHeight="1" x14ac:dyDescent="0.25">
      <c r="A26" s="223"/>
      <c r="B26" s="263"/>
      <c r="C26" s="84"/>
      <c r="D26" s="263"/>
      <c r="E26" s="263"/>
      <c r="F26" s="263"/>
      <c r="G26" s="263"/>
      <c r="H26" s="263"/>
      <c r="I26" s="263"/>
      <c r="J26" s="263"/>
      <c r="K26" s="263"/>
      <c r="L26" s="263"/>
      <c r="M26" s="263"/>
      <c r="N26" s="263"/>
      <c r="O26" s="263"/>
      <c r="P26" s="263"/>
      <c r="Q26" s="263"/>
      <c r="R26" s="263"/>
      <c r="S26" s="263"/>
      <c r="T26" s="263"/>
      <c r="U26" s="263"/>
      <c r="V26" s="263"/>
      <c r="W26" s="263"/>
      <c r="X26" s="263"/>
    </row>
    <row r="27" spans="1:24" ht="14.25" customHeight="1" x14ac:dyDescent="0.3">
      <c r="A27" s="246"/>
      <c r="B27" s="277" t="s">
        <v>258</v>
      </c>
      <c r="C27" s="271"/>
      <c r="D27" s="271"/>
      <c r="E27" s="271"/>
      <c r="F27" s="271"/>
      <c r="G27" s="271"/>
      <c r="H27" s="272"/>
      <c r="I27" s="263"/>
      <c r="J27" s="277" t="s">
        <v>258</v>
      </c>
      <c r="K27" s="271"/>
      <c r="L27" s="271"/>
      <c r="M27" s="271"/>
      <c r="N27" s="271"/>
      <c r="O27" s="271"/>
      <c r="P27" s="272"/>
      <c r="Q27" s="263"/>
      <c r="R27" s="277" t="s">
        <v>258</v>
      </c>
      <c r="S27" s="271"/>
      <c r="T27" s="271"/>
      <c r="U27" s="271"/>
      <c r="V27" s="271"/>
      <c r="W27" s="271"/>
      <c r="X27" s="272"/>
    </row>
    <row r="28" spans="1:24" ht="14.25" customHeight="1" x14ac:dyDescent="0.25">
      <c r="A28" s="223"/>
      <c r="B28" s="203"/>
      <c r="C28" s="15" t="s">
        <v>263</v>
      </c>
      <c r="D28" s="15" t="s">
        <v>264</v>
      </c>
      <c r="E28" s="15" t="s">
        <v>265</v>
      </c>
      <c r="F28" s="4"/>
      <c r="G28" s="1" t="s">
        <v>252</v>
      </c>
      <c r="H28" s="204"/>
      <c r="I28" s="263"/>
      <c r="J28" s="247"/>
      <c r="K28" s="15" t="s">
        <v>263</v>
      </c>
      <c r="L28" s="15" t="s">
        <v>264</v>
      </c>
      <c r="M28" s="15" t="s">
        <v>265</v>
      </c>
      <c r="N28" s="201"/>
      <c r="O28" s="248" t="s">
        <v>252</v>
      </c>
      <c r="P28" s="202"/>
      <c r="Q28" s="263"/>
      <c r="R28" s="247"/>
      <c r="S28" s="15" t="s">
        <v>263</v>
      </c>
      <c r="T28" s="15" t="s">
        <v>264</v>
      </c>
      <c r="U28" s="15" t="s">
        <v>265</v>
      </c>
      <c r="V28" s="201"/>
      <c r="W28" s="248" t="s">
        <v>252</v>
      </c>
      <c r="X28" s="202"/>
    </row>
    <row r="29" spans="1:24" ht="14.25" customHeight="1" x14ac:dyDescent="0.25">
      <c r="A29" s="223"/>
      <c r="B29" s="203" t="s">
        <v>293</v>
      </c>
      <c r="C29" s="211">
        <v>2</v>
      </c>
      <c r="D29" s="211">
        <v>3</v>
      </c>
      <c r="E29" s="211"/>
      <c r="F29" s="4"/>
      <c r="G29" s="236">
        <f>SUM(C29:F29)</f>
        <v>5</v>
      </c>
      <c r="H29" s="204"/>
      <c r="I29" s="263"/>
      <c r="J29" s="203" t="s">
        <v>293</v>
      </c>
      <c r="K29" s="211">
        <v>3</v>
      </c>
      <c r="L29" s="211">
        <v>2</v>
      </c>
      <c r="M29" s="211"/>
      <c r="N29" s="4"/>
      <c r="O29" s="236">
        <f>SUM(K29:N29)</f>
        <v>5</v>
      </c>
      <c r="P29" s="204"/>
      <c r="Q29" s="263"/>
      <c r="R29" s="203" t="s">
        <v>293</v>
      </c>
      <c r="S29" s="211">
        <v>1</v>
      </c>
      <c r="T29" s="211">
        <v>2</v>
      </c>
      <c r="U29" s="211"/>
      <c r="V29" s="4"/>
      <c r="W29" s="236">
        <f>SUM(S29:V29)</f>
        <v>3</v>
      </c>
      <c r="X29" s="204"/>
    </row>
    <row r="30" spans="1:24" ht="14.25" customHeight="1" x14ac:dyDescent="0.25">
      <c r="A30" s="223"/>
      <c r="B30" s="203" t="s">
        <v>1</v>
      </c>
      <c r="C30" s="233" t="s">
        <v>20</v>
      </c>
      <c r="D30" s="233" t="s">
        <v>20</v>
      </c>
      <c r="E30" s="233" t="s">
        <v>12</v>
      </c>
      <c r="F30" s="4"/>
      <c r="G30" s="236"/>
      <c r="H30" s="204"/>
      <c r="I30" s="263"/>
      <c r="J30" s="203" t="s">
        <v>1</v>
      </c>
      <c r="K30" s="233" t="s">
        <v>20</v>
      </c>
      <c r="L30" s="233" t="s">
        <v>20</v>
      </c>
      <c r="M30" s="233" t="s">
        <v>20</v>
      </c>
      <c r="N30" s="4"/>
      <c r="O30" s="236"/>
      <c r="P30" s="204"/>
      <c r="Q30" s="263"/>
      <c r="R30" s="203" t="s">
        <v>1</v>
      </c>
      <c r="S30" s="233" t="s">
        <v>20</v>
      </c>
      <c r="T30" s="233" t="s">
        <v>20</v>
      </c>
      <c r="U30" s="233" t="s">
        <v>12</v>
      </c>
      <c r="V30" s="4"/>
      <c r="W30" s="236"/>
      <c r="X30" s="204"/>
    </row>
    <row r="31" spans="1:24" ht="14.25" customHeight="1" x14ac:dyDescent="0.25">
      <c r="A31" s="223"/>
      <c r="B31" s="203" t="s">
        <v>294</v>
      </c>
      <c r="C31" s="233" t="s">
        <v>14</v>
      </c>
      <c r="D31" s="233" t="s">
        <v>21</v>
      </c>
      <c r="E31" s="233" t="s">
        <v>12</v>
      </c>
      <c r="F31" s="4"/>
      <c r="G31" s="236"/>
      <c r="H31" s="204"/>
      <c r="I31" s="263"/>
      <c r="J31" s="203" t="s">
        <v>3</v>
      </c>
      <c r="K31" s="233" t="s">
        <v>14</v>
      </c>
      <c r="L31" s="233" t="s">
        <v>21</v>
      </c>
      <c r="M31" s="233" t="s">
        <v>12</v>
      </c>
      <c r="N31" s="4"/>
      <c r="O31" s="236"/>
      <c r="P31" s="204"/>
      <c r="Q31" s="263"/>
      <c r="R31" s="203" t="s">
        <v>295</v>
      </c>
      <c r="S31" s="233" t="s">
        <v>22</v>
      </c>
      <c r="T31" s="233" t="s">
        <v>22</v>
      </c>
      <c r="U31" s="233" t="s">
        <v>12</v>
      </c>
      <c r="V31" s="4"/>
      <c r="W31" s="236"/>
      <c r="X31" s="204"/>
    </row>
    <row r="32" spans="1:24" ht="14.25" customHeight="1" x14ac:dyDescent="0.25">
      <c r="A32" s="223"/>
      <c r="B32" s="203" t="s">
        <v>3</v>
      </c>
      <c r="C32" s="233" t="s">
        <v>14</v>
      </c>
      <c r="D32" s="233" t="s">
        <v>21</v>
      </c>
      <c r="E32" s="233" t="s">
        <v>12</v>
      </c>
      <c r="F32" s="4"/>
      <c r="G32" s="236"/>
      <c r="H32" s="204"/>
      <c r="I32" s="263"/>
      <c r="J32" s="203" t="s">
        <v>295</v>
      </c>
      <c r="K32" s="233" t="s">
        <v>22</v>
      </c>
      <c r="L32" s="233" t="s">
        <v>22</v>
      </c>
      <c r="M32" s="233" t="s">
        <v>12</v>
      </c>
      <c r="N32" s="4"/>
      <c r="O32" s="236"/>
      <c r="P32" s="204"/>
      <c r="Q32" s="263"/>
      <c r="R32" s="203" t="s">
        <v>6</v>
      </c>
      <c r="S32" s="233" t="s">
        <v>23</v>
      </c>
      <c r="T32" s="233" t="s">
        <v>16</v>
      </c>
      <c r="U32" s="233" t="s">
        <v>12</v>
      </c>
      <c r="V32" s="4"/>
      <c r="W32" s="236"/>
      <c r="X32" s="204"/>
    </row>
    <row r="33" spans="1:24" ht="14.25" customHeight="1" x14ac:dyDescent="0.25">
      <c r="A33" s="223"/>
      <c r="B33" s="203" t="s">
        <v>295</v>
      </c>
      <c r="C33" s="233" t="s">
        <v>22</v>
      </c>
      <c r="D33" s="233" t="s">
        <v>22</v>
      </c>
      <c r="E33" s="233" t="s">
        <v>12</v>
      </c>
      <c r="F33" s="4"/>
      <c r="G33" s="236"/>
      <c r="H33" s="204"/>
      <c r="I33" s="263"/>
      <c r="J33" s="203" t="s">
        <v>7</v>
      </c>
      <c r="K33" s="233" t="s">
        <v>11</v>
      </c>
      <c r="L33" s="233" t="s">
        <v>25</v>
      </c>
      <c r="M33" s="233" t="s">
        <v>12</v>
      </c>
      <c r="N33" s="4"/>
      <c r="O33" s="236"/>
      <c r="P33" s="204"/>
      <c r="Q33" s="263"/>
      <c r="R33" s="203"/>
      <c r="S33" s="4"/>
      <c r="T33" s="4"/>
      <c r="U33" s="4"/>
      <c r="V33" s="4"/>
      <c r="W33" s="4"/>
      <c r="X33" s="204"/>
    </row>
    <row r="34" spans="1:24" ht="14.25" customHeight="1" x14ac:dyDescent="0.25">
      <c r="A34" s="223"/>
      <c r="B34" s="203" t="s">
        <v>7</v>
      </c>
      <c r="C34" s="233" t="s">
        <v>30</v>
      </c>
      <c r="D34" s="233" t="s">
        <v>32</v>
      </c>
      <c r="E34" s="233" t="s">
        <v>12</v>
      </c>
      <c r="F34" s="4"/>
      <c r="G34" s="236"/>
      <c r="H34" s="204"/>
      <c r="I34" s="263"/>
      <c r="J34" s="203" t="s">
        <v>6</v>
      </c>
      <c r="K34" s="233" t="s">
        <v>23</v>
      </c>
      <c r="L34" s="233" t="s">
        <v>16</v>
      </c>
      <c r="M34" s="233" t="s">
        <v>12</v>
      </c>
      <c r="N34" s="4"/>
      <c r="O34" s="236"/>
      <c r="P34" s="204"/>
      <c r="Q34" s="263"/>
      <c r="R34" s="203"/>
      <c r="S34" s="4"/>
      <c r="T34" s="4"/>
      <c r="U34" s="4"/>
      <c r="V34" s="4"/>
      <c r="W34" s="4"/>
      <c r="X34" s="204"/>
    </row>
    <row r="35" spans="1:24" ht="14.25" customHeight="1" x14ac:dyDescent="0.25">
      <c r="A35" s="223"/>
      <c r="B35" s="203" t="s">
        <v>5</v>
      </c>
      <c r="C35" s="233" t="s">
        <v>21</v>
      </c>
      <c r="D35" s="233" t="s">
        <v>21</v>
      </c>
      <c r="E35" s="233" t="s">
        <v>12</v>
      </c>
      <c r="F35" s="4"/>
      <c r="G35" s="236"/>
      <c r="H35" s="204"/>
      <c r="I35" s="263"/>
      <c r="J35" s="203" t="s">
        <v>8</v>
      </c>
      <c r="K35" s="233" t="s">
        <v>19</v>
      </c>
      <c r="L35" s="233" t="s">
        <v>26</v>
      </c>
      <c r="M35" s="233" t="s">
        <v>12</v>
      </c>
      <c r="N35" s="4"/>
      <c r="O35" s="236"/>
      <c r="P35" s="204"/>
      <c r="Q35" s="263"/>
      <c r="R35" s="203"/>
      <c r="S35" s="4"/>
      <c r="T35" s="4"/>
      <c r="U35" s="4"/>
      <c r="V35" s="4"/>
      <c r="W35" s="4"/>
      <c r="X35" s="204"/>
    </row>
    <row r="36" spans="1:24" ht="14.25" customHeight="1" x14ac:dyDescent="0.25">
      <c r="A36" s="223"/>
      <c r="B36" s="203" t="s">
        <v>6</v>
      </c>
      <c r="C36" s="233" t="s">
        <v>23</v>
      </c>
      <c r="D36" s="233" t="s">
        <v>16</v>
      </c>
      <c r="E36" s="233" t="s">
        <v>12</v>
      </c>
      <c r="F36" s="4"/>
      <c r="G36" s="236"/>
      <c r="H36" s="204"/>
      <c r="I36" s="263"/>
      <c r="J36" s="203"/>
      <c r="K36" s="4"/>
      <c r="L36" s="4"/>
      <c r="M36" s="4"/>
      <c r="N36" s="4"/>
      <c r="O36" s="4"/>
      <c r="P36" s="204"/>
      <c r="Q36" s="263"/>
      <c r="R36" s="203"/>
      <c r="S36" s="4"/>
      <c r="T36" s="4"/>
      <c r="U36" s="4"/>
      <c r="V36" s="4"/>
      <c r="W36" s="4"/>
      <c r="X36" s="204"/>
    </row>
    <row r="37" spans="1:24" ht="14.25" customHeight="1" x14ac:dyDescent="0.25">
      <c r="A37" s="223"/>
      <c r="B37" s="203" t="s">
        <v>8</v>
      </c>
      <c r="C37" s="233" t="s">
        <v>19</v>
      </c>
      <c r="D37" s="233" t="s">
        <v>26</v>
      </c>
      <c r="E37" s="233" t="s">
        <v>12</v>
      </c>
      <c r="F37" s="4"/>
      <c r="G37" s="236"/>
      <c r="H37" s="204"/>
      <c r="I37" s="263"/>
      <c r="J37" s="203"/>
      <c r="K37" s="4"/>
      <c r="L37" s="4"/>
      <c r="M37" s="4"/>
      <c r="N37" s="4"/>
      <c r="O37" s="4"/>
      <c r="P37" s="204"/>
      <c r="Q37" s="263"/>
      <c r="R37" s="203"/>
      <c r="S37" s="4"/>
      <c r="T37" s="4"/>
      <c r="U37" s="4"/>
      <c r="V37" s="4"/>
      <c r="W37" s="4"/>
      <c r="X37" s="204"/>
    </row>
    <row r="38" spans="1:24" ht="14.25" customHeight="1" x14ac:dyDescent="0.25">
      <c r="A38" s="223"/>
      <c r="B38" s="203"/>
      <c r="C38" s="4"/>
      <c r="D38" s="4"/>
      <c r="E38" s="4"/>
      <c r="F38" s="4"/>
      <c r="G38" s="4"/>
      <c r="H38" s="204"/>
      <c r="I38" s="263"/>
      <c r="J38" s="203"/>
      <c r="K38" s="4"/>
      <c r="L38" s="4"/>
      <c r="M38" s="4"/>
      <c r="N38" s="4"/>
      <c r="O38" s="4"/>
      <c r="P38" s="204"/>
      <c r="Q38" s="263"/>
      <c r="R38" s="203"/>
      <c r="S38" s="4"/>
      <c r="T38" s="4"/>
      <c r="U38" s="4"/>
      <c r="V38" s="4"/>
      <c r="W38" s="4"/>
      <c r="X38" s="204"/>
    </row>
    <row r="39" spans="1:24" ht="14.25" customHeight="1" x14ac:dyDescent="0.25">
      <c r="A39" s="223"/>
      <c r="B39" s="203" t="s">
        <v>256</v>
      </c>
      <c r="C39" s="72">
        <f>IF('1. Assumptions'!$C$18="Teaching",(((VLOOKUP(C30,Workings!$B$4:$D$7,2,))+(VLOOKUP(C30,Workings!$B$4:$D$7,2,))*VLOOKUP(C33,Workings!$K$4:$M$7,2,)+(VLOOKUP(C30,Workings!$B$4:$D$7,2,))*VLOOKUP(C34,Workings!$T$4:$U$9,2,)+(VLOOKUP(C30,Workings!$B$4:$D$7,2,))*VLOOKUP(C35,Workings!$N$4:$P$6,2,)+(VLOOKUP(C30,Workings!$B$4:$D$7,2,))*VLOOKUP(C36,Workings!$Q$4:$S$7,2,)+(VLOOKUP(C30,Workings!$B$4:$D$7,2,))*VLOOKUP(C37,Workings!$X$4:$Z$7,2,))*C29*365*'1. Assumptions'!$L$9+C29*(VLOOKUP(C31,Workings!$E$4:$G$6,2,)+VLOOKUP(C32,Workings!$H$4:$J$6,2,))+(C29*'1. Assumptions'!$L$17))*'1. Assumptions'!$H$18/12,(((VLOOKUP(C30,Workings!$B$4:$D$7,2,))+(VLOOKUP(C30,Workings!$B$4:$D$7,2,))*VLOOKUP(C33,Workings!$K$4:$M$7,2,)+(VLOOKUP(C30,Workings!$B$4:$D$7,2,))*VLOOKUP(C34,Workings!$T$4:$U$9,2,)+(VLOOKUP(C30,Workings!$B$4:$D$7,2,))*VLOOKUP(C35,Workings!$N$4:$P$6,2,)+(VLOOKUP(C30,Workings!$B$4:$D$7,2,))*VLOOKUP(C36,Workings!$Q$4:$S$7,2,)+(VLOOKUP(C30,Workings!$B$4:$D$7,2,))*VLOOKUP(C37,Workings!$X$4:$Z$7,2,))*C29*365*'1. Assumptions'!$L$9+C29*(VLOOKUP(C31,Workings!$E$4:$G$6,2,)+VLOOKUP(C32,Workings!$H$4:$J$6,2,))+(C29*'1. Assumptions'!$L$17)))</f>
        <v>1936.4180000000001</v>
      </c>
      <c r="D39" s="72">
        <f>IF('1. Assumptions'!$C$18="Teaching",(((VLOOKUP(D30,Workings!$B$4:$D$7,2,))+(VLOOKUP(D30,Workings!$B$4:$D$7,2,))*VLOOKUP(D33,Workings!$K$4:$M$7,2,)+(VLOOKUP(D30,Workings!$B$4:$D$7,2,))*VLOOKUP(D34,Workings!$T$4:$U$9,2,)+(VLOOKUP(D30,Workings!$B$4:$D$7,2,))*VLOOKUP(D35,Workings!$N$4:$P$6,2,)+(VLOOKUP(D30,Workings!$B$4:$D$7,2,))*VLOOKUP(D36,Workings!$Q$4:$S$7,2,)+(VLOOKUP(D30,Workings!$B$4:$D$7,2,))*VLOOKUP(D37,Workings!$X$4:$Z$7,2,))*D29*365*'1. Assumptions'!$L$9+D29*(VLOOKUP(D31,Workings!$E$4:$G$6,2,)+VLOOKUP(D32,Workings!$H$4:$J$6,2,))+(D29*'1. Assumptions'!$L$17))*'1. Assumptions'!$H$18/12,(((VLOOKUP(D30,Workings!$B$4:$D$7,2,))+(VLOOKUP(D30,Workings!$B$4:$D$7,2,))*VLOOKUP(D33,Workings!$K$4:$M$7,2,)+(VLOOKUP(D30,Workings!$B$4:$D$7,2,))*VLOOKUP(D34,Workings!$T$4:$U$9,2,)+(VLOOKUP(D30,Workings!$B$4:$D$7,2,))*VLOOKUP(D35,Workings!$N$4:$P$6,2,)+(VLOOKUP(D30,Workings!$B$4:$D$7,2,))*VLOOKUP(D36,Workings!$Q$4:$S$7,2,)+(VLOOKUP(D30,Workings!$B$4:$D$7,2,))*VLOOKUP(D37,Workings!$X$4:$Z$7,2,))*D29*365*'1. Assumptions'!$L$9+D29*(VLOOKUP(D31,Workings!$E$4:$G$6,2,)+VLOOKUP(D32,Workings!$H$4:$J$6,2,))+(D29*'1. Assumptions'!$L$17)))</f>
        <v>2051.1180000000004</v>
      </c>
      <c r="E39" s="72">
        <f>IF('1. Assumptions'!$C$18="Teaching",(((VLOOKUP(E30,Workings!$B$4:$D$7,2,))+(VLOOKUP(E30,Workings!$B$4:$D$7,2,))*VLOOKUP(E33,Workings!$K$4:$M$7,2,)+(VLOOKUP(E30,Workings!$B$4:$D$7,2,))*VLOOKUP(E34,Workings!$T$4:$U$9,2,)+(VLOOKUP(E30,Workings!$B$4:$D$7,2,))*VLOOKUP(E35,Workings!$N$4:$P$6,2,)+(VLOOKUP(E30,Workings!$B$4:$D$7,2,))*VLOOKUP(E36,Workings!$Q$4:$S$7,2,)+(VLOOKUP(E30,Workings!$B$4:$D$7,2,))*VLOOKUP(E37,Workings!$X$4:$Z$7,2,))*E29*365*'1. Assumptions'!$L$9+E29*(VLOOKUP(E31,Workings!$E$4:$G$6,2,)+VLOOKUP(E32,Workings!$H$4:$J$6,2,))+(E29*'1. Assumptions'!$L$17))*'1. Assumptions'!$H$18/12,(((VLOOKUP(E30,Workings!$B$4:$D$7,2,))+(VLOOKUP(E30,Workings!$B$4:$D$7,2,))*VLOOKUP(E33,Workings!$K$4:$M$7,2,)+(VLOOKUP(E30,Workings!$B$4:$D$7,2,))*VLOOKUP(E34,Workings!$T$4:$U$9,2,)+(VLOOKUP(E30,Workings!$B$4:$D$7,2,))*VLOOKUP(E35,Workings!$N$4:$P$6,2,)+(VLOOKUP(E30,Workings!$B$4:$D$7,2,))*VLOOKUP(E36,Workings!$Q$4:$S$7,2,)+(VLOOKUP(E30,Workings!$B$4:$D$7,2,))*VLOOKUP(E37,Workings!$X$4:$Z$7,2,))*E29*365*'1. Assumptions'!$L$9+E29*(VLOOKUP(E31,Workings!$E$4:$G$6,2,)+VLOOKUP(E32,Workings!$H$4:$J$6,2,))+(E29*'1. Assumptions'!$L$17)))</f>
        <v>0</v>
      </c>
      <c r="F39" s="79"/>
      <c r="G39" s="72">
        <f>SUM(C39:F39)</f>
        <v>3987.5360000000005</v>
      </c>
      <c r="H39" s="204"/>
      <c r="I39" s="263"/>
      <c r="J39" s="203" t="s">
        <v>256</v>
      </c>
      <c r="K39" s="72">
        <f>IF('1. Assumptions'!$C$18="Teaching",((VLOOKUP(K30,Workings!$B$4:$D$7,3,)+VLOOKUP(K30,Workings!$B$4:$D$7,3,)*VLOOKUP(K32,Workings!$K$4:$M$7,3,)+VLOOKUP(K30,Workings!$B$4:$D$7,3,)*VLOOKUP(K33,Workings!$V$4:$W$7,2,)+VLOOKUP(K30,Workings!$B$4:$D$7,3,)+VLOOKUP(K30,Workings!$B$4:$D$7,3,)*VLOOKUP(K34,Workings!$Q$4:$S$7,3,)+VLOOKUP(K30,Workings!$B$4:$D$7,3,)*VLOOKUP(K35,Workings!$X$4:$Z$7,3,))*K29*365*'1. Assumptions'!$L$9+K29+VLOOKUP(K31,Workings!$H$4:$J$6,3,)+(K29*'1. Assumptions'!$L$19))*'1. Assumptions'!$H$18/12,((VLOOKUP(K30,Workings!$B$4:$D$7,3,)+VLOOKUP(K30,Workings!$B$4:$D$7,3,)*VLOOKUP(K32,Workings!$K$4:$M$7,3,)+VLOOKUP(K30,Workings!$B$4:$D$7,3,)*VLOOKUP(K33,Workings!$V$4:$W$7,2,)+VLOOKUP(K30,Workings!$B$4:$D$7,3,)+VLOOKUP(K30,Workings!$B$4:$D$7,3,)*VLOOKUP(K34,Workings!$Q$4:$S$7,3,)+VLOOKUP(K30,Workings!$B$4:$D$7,3,)*VLOOKUP(K35,Workings!$X$4:$Z$7,3,))*K29*365*'1. Assumptions'!$L$9+K29+VLOOKUP(K31,Workings!$H$4:$J$6,3,)+(K29*'1. Assumptions'!$L$19)))</f>
        <v>815.72800000000007</v>
      </c>
      <c r="L39" s="72">
        <f>IF('1. Assumptions'!$C$18="Teaching",((VLOOKUP(L30,Workings!$B$4:$D$7,3,)+VLOOKUP(L30,Workings!$B$4:$D$7,3,)*VLOOKUP(L32,Workings!$K$4:$M$7,3,)+VLOOKUP(L30,Workings!$B$4:$D$7,3,)*VLOOKUP(L33,Workings!$V$4:$W$7,2,)+VLOOKUP(L30,Workings!$B$4:$D$7,3,)+VLOOKUP(L30,Workings!$B$4:$D$7,3,)*VLOOKUP(L34,Workings!$Q$4:$S$7,3,)+VLOOKUP(L30,Workings!$B$4:$D$7,3,)*VLOOKUP(L35,Workings!$X$4:$Z$7,3,))*L29*365*'1. Assumptions'!$L$9+L29+VLOOKUP(L31,Workings!$H$4:$J$6,3,)+(L29*'1. Assumptions'!$L$19))*'1. Assumptions'!$H$18/12,((VLOOKUP(L30,Workings!$B$4:$D$7,3,)+VLOOKUP(L30,Workings!$B$4:$D$7,3,)*VLOOKUP(L32,Workings!$K$4:$M$7,3,)+VLOOKUP(L30,Workings!$B$4:$D$7,3,)*VLOOKUP(L33,Workings!$V$4:$W$7,2,)+VLOOKUP(L30,Workings!$B$4:$D$7,3,)+VLOOKUP(L30,Workings!$B$4:$D$7,3,)*VLOOKUP(L34,Workings!$Q$4:$S$7,3,)+VLOOKUP(L30,Workings!$B$4:$D$7,3,)*VLOOKUP(L35,Workings!$X$4:$Z$7,3,))*L29*365*'1. Assumptions'!$L$9+L29+VLOOKUP(L31,Workings!$H$4:$J$6,3,)+(L29*'1. Assumptions'!$L$19)))</f>
        <v>495.25400000000002</v>
      </c>
      <c r="M39" s="72">
        <f>IF('1. Assumptions'!$C$18="Teaching",((VLOOKUP(M30,Workings!$B$4:$D$7,3,)+VLOOKUP(M30,Workings!$B$4:$D$7,3,)*VLOOKUP(M32,Workings!$K$4:$M$7,3,)+VLOOKUP(M30,Workings!$B$4:$D$7,3,)*VLOOKUP(M33,Workings!$V$4:$W$7,2,)+VLOOKUP(M30,Workings!$B$4:$D$7,3,)+VLOOKUP(M30,Workings!$B$4:$D$7,3,)*VLOOKUP(M34,Workings!$Q$4:$S$7,3,)+VLOOKUP(M30,Workings!$B$4:$D$7,3,)*VLOOKUP(M35,Workings!$X$4:$Z$7,3,))*M29*365*'1. Assumptions'!$L$9+M29+VLOOKUP(M31,Workings!$H$4:$J$6,3,)+(M29*'1. Assumptions'!$L$19))*'1. Assumptions'!$H$18/12,((VLOOKUP(M30,Workings!$B$4:$D$7,3,)+VLOOKUP(M30,Workings!$B$4:$D$7,3,)*VLOOKUP(M32,Workings!$K$4:$M$7,3,)+VLOOKUP(M30,Workings!$B$4:$D$7,3,)*VLOOKUP(M33,Workings!$V$4:$W$7,2,)+VLOOKUP(M30,Workings!$B$4:$D$7,3,)+VLOOKUP(M30,Workings!$B$4:$D$7,3,)*VLOOKUP(M34,Workings!$Q$4:$S$7,3,)+VLOOKUP(M30,Workings!$B$4:$D$7,3,)*VLOOKUP(M35,Workings!$X$4:$Z$7,3,))*M29*365*'1. Assumptions'!$L$9+M29+VLOOKUP(M31,Workings!$H$4:$J$6,3,)+(M29*'1. Assumptions'!$L$19)))</f>
        <v>0</v>
      </c>
      <c r="N39" s="4"/>
      <c r="O39" s="72">
        <f>SUM(K39:N39)</f>
        <v>1310.982</v>
      </c>
      <c r="P39" s="204"/>
      <c r="Q39" s="263"/>
      <c r="R39" s="203" t="s">
        <v>256</v>
      </c>
      <c r="S39" s="72">
        <f>IF('1. Assumptions'!$C$18="Teaching",((VLOOKUP(S30,Workings!$B$4:$D$7,3,)+VLOOKUP(S30,Workings!$B$4:$D$7,3,)*VLOOKUP(S31,Workings!$K$4:$M$7,3,)+VLOOKUP(S30,Workings!$B$4:$D$7,3,)*VLOOKUP(S32,Workings!$Q$4:$S$7,3,))*S29*365*'1. Assumptions'!$L$9+(S29*'1. Assumptions'!$L$19))*'1. Assumptions'!$H$18/12,((VLOOKUP(S30,Workings!$B$4:$D$7,3,)+VLOOKUP(S30,Workings!$B$4:$D$7,3,)*VLOOKUP(S31,Workings!$K$4:$M$7,3,)+VLOOKUP(S30,Workings!$B$4:$D$7,3,)*VLOOKUP(S32,Workings!$Q$4:$S$7,3,))*S29*365*'1. Assumptions'!$L$9+(S29*'1. Assumptions'!$L$19)))</f>
        <v>145.084</v>
      </c>
      <c r="T39" s="72">
        <f>IF('1. Assumptions'!$C$18="Teaching",((VLOOKUP(T30,Workings!$B$4:$D$7,3,)+VLOOKUP(T30,Workings!$B$4:$D$7,3,)*VLOOKUP(T31,Workings!$K$4:$M$7,3,)+VLOOKUP(T30,Workings!$B$4:$D$7,3,)*VLOOKUP(T32,Workings!$Q$4:$S$7,3,))*T29*365*'1. Assumptions'!$L$9+(T29*'1. Assumptions'!$L$19))*'1. Assumptions'!$H$18/12,((VLOOKUP(T30,Workings!$B$4:$D$7,3,)+VLOOKUP(T30,Workings!$B$4:$D$7,3,)*VLOOKUP(T31,Workings!$K$4:$M$7,3,)+VLOOKUP(T30,Workings!$B$4:$D$7,3,)*VLOOKUP(T32,Workings!$Q$4:$S$7,3,))*T29*365*'1. Assumptions'!$L$9+(T29*'1. Assumptions'!$L$19)))</f>
        <v>278.78000000000003</v>
      </c>
      <c r="U39" s="72">
        <f>IF('1. Assumptions'!$C$18="Teaching",((VLOOKUP(U30,Workings!$B$4:$D$7,3,)+VLOOKUP(U30,Workings!$B$4:$D$7,3,)*VLOOKUP(U31,Workings!$K$4:$M$7,3,)+VLOOKUP(U30,Workings!$B$4:$D$7,3,)*VLOOKUP(U32,Workings!$Q$4:$S$7,3,))*U29*365*'1. Assumptions'!$L$9+(U29*'1. Assumptions'!$L$19))*'1. Assumptions'!$H$18/12,((VLOOKUP(U30,Workings!$B$4:$D$7,3,)+VLOOKUP(U30,Workings!$B$4:$D$7,3,)*VLOOKUP(U31,Workings!$K$4:$M$7,3,)+VLOOKUP(U30,Workings!$B$4:$D$7,3,)*VLOOKUP(U32,Workings!$Q$4:$S$7,3,))*U29*365*'1. Assumptions'!$L$9+(U29*'1. Assumptions'!$L$19)))</f>
        <v>0</v>
      </c>
      <c r="V39" s="79"/>
      <c r="W39" s="72">
        <f>SUM(S39:V39)</f>
        <v>423.86400000000003</v>
      </c>
      <c r="X39" s="249"/>
    </row>
    <row r="40" spans="1:24" ht="14.25" customHeight="1" x14ac:dyDescent="0.25">
      <c r="A40" s="223"/>
      <c r="B40" s="203"/>
      <c r="C40" s="4"/>
      <c r="D40" s="4"/>
      <c r="E40" s="4"/>
      <c r="F40" s="4"/>
      <c r="G40" s="4"/>
      <c r="H40" s="204"/>
      <c r="I40" s="263"/>
      <c r="J40" s="203"/>
      <c r="K40" s="4"/>
      <c r="L40" s="4"/>
      <c r="M40" s="4"/>
      <c r="N40" s="4"/>
      <c r="O40" s="4"/>
      <c r="P40" s="204"/>
      <c r="Q40" s="263"/>
      <c r="R40" s="203"/>
      <c r="S40" s="4"/>
      <c r="T40" s="4"/>
      <c r="U40" s="4"/>
      <c r="V40" s="4"/>
      <c r="W40" s="4"/>
      <c r="X40" s="204"/>
    </row>
    <row r="41" spans="1:24" ht="14.25" customHeight="1" x14ac:dyDescent="0.25">
      <c r="A41" s="223"/>
      <c r="B41" s="203" t="s">
        <v>272</v>
      </c>
      <c r="C41" s="234">
        <f>IF('1. Assumptions'!$C$18="Teaching",((VLOOKUP(C30,Workings!$B$4:$D$7,2,)+VLOOKUP(C30,Workings!$B$4:$D$7,2,)*VLOOKUP(C33,Workings!$K$4:$M$7,2,)+VLOOKUP(C30,Workings!$B$4:$D$7,2,)*VLOOKUP(C34,Workings!$T$4:$U$9,2,)+VLOOKUP(C30,Workings!$B$4:$D$7,2,)*VLOOKUP(C35,Workings!$N$4:$P$6,2,)+VLOOKUP(C30,Workings!$B$4:$D$7,2,)*VLOOKUP(C36,Workings!$Q$4:$S$7,2,)+VLOOKUP(C30,Workings!$B$4:$D$7,2,)*VLOOKUP(C37,Workings!$X$4:$Z$7,2,))*C29*365*'1. Assumptions'!$L$13/1000)*'1. Assumptions'!$H$18/12,((VLOOKUP(C30,Workings!$B$4:$D$7,2,)+VLOOKUP(C30,Workings!$B$4:$D$7,2,)*VLOOKUP(C33,Workings!$K$4:$M$7,2,)+VLOOKUP(C30,Workings!$B$4:$D$7,2,)*VLOOKUP(C34,Workings!$T$4:$U$9,2,)+VLOOKUP(C30,Workings!$B$4:$D$7,2,)*VLOOKUP(C35,Workings!$N$4:$P$6,2,)+VLOOKUP(C30,Workings!$B$4:$D$7,2,)*VLOOKUP(C36,Workings!$Q$4:$S$7,2,)+VLOOKUP(C30,Workings!$B$4:$D$7,2,)*VLOOKUP(C37,Workings!$X$4:$Z$7,2,))*C29*365*'1. Assumptions'!$L$13/1000))</f>
        <v>2.7652341599999999</v>
      </c>
      <c r="D41" s="234">
        <f>IF('1. Assumptions'!$C$18="Teaching",((VLOOKUP(D30,Workings!$B$4:$D$7,2,)+VLOOKUP(D30,Workings!$B$4:$D$7,2,)*VLOOKUP(D33,Workings!$K$4:$M$7,2,)+VLOOKUP(D30,Workings!$B$4:$D$7,2,)*VLOOKUP(D34,Workings!$T$4:$U$9,2,)+VLOOKUP(D30,Workings!$B$4:$D$7,2,)*VLOOKUP(D35,Workings!$N$4:$P$6,2,)+VLOOKUP(D30,Workings!$B$4:$D$7,2,)*VLOOKUP(D36,Workings!$Q$4:$S$7,2,)+VLOOKUP(D30,Workings!$B$4:$D$7,2,)*VLOOKUP(D37,Workings!$X$4:$Z$7,2,))*D29*365*'1. Assumptions'!$L$13/1000)*'1. Assumptions'!$H$18/12,((VLOOKUP(D30,Workings!$B$4:$D$7,2,)+VLOOKUP(D30,Workings!$B$4:$D$7,2,)*VLOOKUP(D33,Workings!$K$4:$M$7,2,)+VLOOKUP(D30,Workings!$B$4:$D$7,2,)*VLOOKUP(D34,Workings!$T$4:$U$9,2,)+VLOOKUP(D30,Workings!$B$4:$D$7,2,)*VLOOKUP(D35,Workings!$N$4:$P$6,2,)+VLOOKUP(D30,Workings!$B$4:$D$7,2,)*VLOOKUP(D36,Workings!$Q$4:$S$7,2,)+VLOOKUP(D30,Workings!$B$4:$D$7,2,)*VLOOKUP(D37,Workings!$X$4:$Z$7,2,))*D29*365*'1. Assumptions'!$L$13/1000))</f>
        <v>3.3249981600000003</v>
      </c>
      <c r="E41" s="234">
        <f>IF('1. Assumptions'!$C$18="Teaching",((VLOOKUP(E30,Workings!$B$4:$D$7,2,)+VLOOKUP(E30,Workings!$B$4:$D$7,2,)*VLOOKUP(E33,Workings!$K$4:$M$7,2,)+VLOOKUP(E30,Workings!$B$4:$D$7,2,)*VLOOKUP(E34,Workings!$T$4:$U$9,2,)+VLOOKUP(E30,Workings!$B$4:$D$7,2,)*VLOOKUP(E35,Workings!$N$4:$P$6,2,)+VLOOKUP(E30,Workings!$B$4:$D$7,2,)*VLOOKUP(E36,Workings!$Q$4:$S$7,2,)+VLOOKUP(E30,Workings!$B$4:$D$7,2,)*VLOOKUP(E37,Workings!$X$4:$Z$7,2,))*E29*365*'1. Assumptions'!$L$13/1000)*'1. Assumptions'!$H$18/12,((VLOOKUP(E30,Workings!$B$4:$D$7,2,)+VLOOKUP(E30,Workings!$B$4:$D$7,2,)*VLOOKUP(E33,Workings!$K$4:$M$7,2,)+VLOOKUP(E30,Workings!$B$4:$D$7,2,)*VLOOKUP(E34,Workings!$T$4:$U$9,2,)+VLOOKUP(E30,Workings!$B$4:$D$7,2,)*VLOOKUP(E35,Workings!$N$4:$P$6,2,)+VLOOKUP(E30,Workings!$B$4:$D$7,2,)*VLOOKUP(E36,Workings!$Q$4:$S$7,2,)+VLOOKUP(E30,Workings!$B$4:$D$7,2,)*VLOOKUP(E37,Workings!$X$4:$Z$7,2,))*E29*365*'1. Assumptions'!$L$13/1000))</f>
        <v>0</v>
      </c>
      <c r="F41" s="75"/>
      <c r="G41" s="234">
        <f>SUM(C41:F41)</f>
        <v>6.0902323200000001</v>
      </c>
      <c r="H41" s="204"/>
      <c r="I41" s="263"/>
      <c r="J41" s="203" t="s">
        <v>272</v>
      </c>
      <c r="K41" s="250">
        <f>IF('1. Assumptions'!$C$18="Teaching",((VLOOKUP(K30,Workings!$B$4:$D$7,3,)+VLOOKUP(K30,Workings!$B$4:$D$7,3,)*VLOOKUP(K32,Workings!$K$4:$M$7,3,)+VLOOKUP(K30,Workings!$B$4:$D$7,3,)*VLOOKUP(K33,Workings!$V$4:$W$7,2,)+VLOOKUP(K30,Workings!$B$4:$D$7,3,)+VLOOKUP(K30,Workings!$B$4:$D$7,3,)*VLOOKUP(K34,Workings!$Q$4:$S$7,3,)+VLOOKUP(K30,Workings!$B$4:$D$7,3,)*VLOOKUP(K35,Workings!$X$4:$Z$7,3,))*K29*365*'1. Assumptions'!$L$13/1000)*'1. Assumptions'!$H$18/12,((VLOOKUP(K30,Workings!$B$4:$D$7,3,)+VLOOKUP(K30,Workings!$B$4:$D$7,3,)*VLOOKUP(K32,Workings!$K$4:$M$7,3,)+VLOOKUP(K30,Workings!$B$4:$D$7,3,)*VLOOKUP(K33,Workings!$V$4:$W$7,2,)+VLOOKUP(K30,Workings!$B$4:$D$7,3,)+VLOOKUP(K30,Workings!$B$4:$D$7,3,)*VLOOKUP(K34,Workings!$Q$4:$S$7,3,)+VLOOKUP(K30,Workings!$B$4:$D$7,3,)*VLOOKUP(K35,Workings!$X$4:$Z$7,3,))*K29*365*'1. Assumptions'!$L$13/1000))</f>
        <v>1.25387136</v>
      </c>
      <c r="L41" s="250">
        <f>IF('1. Assumptions'!$C$18="Teaching",((VLOOKUP(L30,Workings!$B$4:$D$7,3,)+VLOOKUP(L30,Workings!$B$4:$D$7,3,)*VLOOKUP(L32,Workings!$K$4:$M$7,3,)+VLOOKUP(L30,Workings!$B$4:$D$7,3,)*VLOOKUP(L33,Workings!$V$4:$W$7,2,)+VLOOKUP(L30,Workings!$B$4:$D$7,3,)+VLOOKUP(L30,Workings!$B$4:$D$7,3,)*VLOOKUP(L34,Workings!$Q$4:$S$7,3,)+VLOOKUP(L30,Workings!$B$4:$D$7,3,)*VLOOKUP(L35,Workings!$X$4:$Z$7,3,))*L29*365*'1. Assumptions'!$L$13/1000)*'1. Assumptions'!$H$18/12,((VLOOKUP(L30,Workings!$B$4:$D$7,3,)+VLOOKUP(L30,Workings!$B$4:$D$7,3,)*VLOOKUP(L32,Workings!$K$4:$M$7,3,)+VLOOKUP(L30,Workings!$B$4:$D$7,3,)*VLOOKUP(L33,Workings!$V$4:$W$7,2,)+VLOOKUP(L30,Workings!$B$4:$D$7,3,)+VLOOKUP(L30,Workings!$B$4:$D$7,3,)*VLOOKUP(L34,Workings!$Q$4:$S$7,3,)+VLOOKUP(L30,Workings!$B$4:$D$7,3,)*VLOOKUP(L35,Workings!$X$4:$Z$7,3,))*L29*365*'1. Assumptions'!$L$13/1000))</f>
        <v>0.83218248000000006</v>
      </c>
      <c r="M41" s="250">
        <f>IF('1. Assumptions'!$C$18="Teaching",((VLOOKUP(M30,Workings!$B$4:$D$7,3,)+VLOOKUP(M30,Workings!$B$4:$D$7,3,)*VLOOKUP(M32,Workings!$K$4:$M$7,3,)+VLOOKUP(M30,Workings!$B$4:$D$7,3,)*VLOOKUP(M33,Workings!$V$4:$W$7,2,)+VLOOKUP(M30,Workings!$B$4:$D$7,3,)+VLOOKUP(M30,Workings!$B$4:$D$7,3,)*VLOOKUP(M34,Workings!$Q$4:$S$7,3,)+VLOOKUP(M30,Workings!$B$4:$D$7,3,)*VLOOKUP(M35,Workings!$X$4:$Z$7,3,))*M29*365*'1. Assumptions'!$L$13/1000)*'1. Assumptions'!$H$18/12,((VLOOKUP(M30,Workings!$B$4:$D$7,3,)+VLOOKUP(M30,Workings!$B$4:$D$7,3,)*VLOOKUP(M32,Workings!$K$4:$M$7,3,)+VLOOKUP(M30,Workings!$B$4:$D$7,3,)*VLOOKUP(M33,Workings!$V$4:$W$7,2,)+VLOOKUP(M30,Workings!$B$4:$D$7,3,)+VLOOKUP(M30,Workings!$B$4:$D$7,3,)*VLOOKUP(M34,Workings!$Q$4:$S$7,3,)+VLOOKUP(M30,Workings!$B$4:$D$7,3,)*VLOOKUP(M35,Workings!$X$4:$Z$7,3,))*M29*365*'1. Assumptions'!$L$13/1000))</f>
        <v>0</v>
      </c>
      <c r="N41" s="4"/>
      <c r="O41" s="234">
        <f>SUM(K41:N41)</f>
        <v>2.0860538399999999</v>
      </c>
      <c r="P41" s="204"/>
      <c r="Q41" s="263"/>
      <c r="R41" s="203" t="s">
        <v>272</v>
      </c>
      <c r="S41" s="234">
        <f>IF('1. Assumptions'!$C$18="Teaching",((VLOOKUP(S30,Workings!$B$4:$D$7,3,)+VLOOKUP(S30,Workings!$B$4:$D$7,3,)*VLOOKUP(S31,Workings!$K$4:$M$7,3,)+VLOOKUP(S30,Workings!$B$4:$D$7,3,)*VLOOKUP(S32,Workings!$Q$4:$S$7,3,))*S29*365*'1. Assumptions'!$L$13/1000)*'1. Assumptions'!$H$18/12,((VLOOKUP(S30,Workings!$B$4:$D$7,3,)+VLOOKUP(S30,Workings!$B$4:$D$7,3,)*VLOOKUP(S31,Workings!$K$4:$M$7,3,)+VLOOKUP(S30,Workings!$B$4:$D$7,3,)*VLOOKUP(S32,Workings!$Q$4:$S$7,3,))*S29*365*'1. Assumptions'!$L$13/1000))</f>
        <v>0.21644208000000001</v>
      </c>
      <c r="T41" s="234">
        <f>IF('1. Assumptions'!$C$18="Teaching",((VLOOKUP(T30,Workings!$B$4:$D$7,3,)+VLOOKUP(T30,Workings!$B$4:$D$7,3,)*VLOOKUP(T31,Workings!$K$4:$M$7,3,)+VLOOKUP(T30,Workings!$B$4:$D$7,3,)*VLOOKUP(T32,Workings!$Q$4:$S$7,3,))*T29*365*'1. Assumptions'!$L$13/1000)*'1. Assumptions'!$H$18/12,((VLOOKUP(T30,Workings!$B$4:$D$7,3,)+VLOOKUP(T30,Workings!$B$4:$D$7,3,)*VLOOKUP(T31,Workings!$K$4:$M$7,3,)+VLOOKUP(T30,Workings!$B$4:$D$7,3,)*VLOOKUP(T32,Workings!$Q$4:$S$7,3,))*T29*365*'1. Assumptions'!$L$13/1000))</f>
        <v>0.41049360000000007</v>
      </c>
      <c r="U41" s="234">
        <f>IF('1. Assumptions'!$C$18="Teaching",((VLOOKUP(U30,Workings!$B$4:$D$7,3,)+VLOOKUP(U30,Workings!$B$4:$D$7,3,)*VLOOKUP(U31,Workings!$K$4:$M$7,3,)+VLOOKUP(U30,Workings!$B$4:$D$7,3,)*VLOOKUP(U32,Workings!$Q$4:$S$7,3,))*U29*365*'1. Assumptions'!$L$13/1000)*'1. Assumptions'!$H$18/12,((VLOOKUP(U30,Workings!$B$4:$D$7,3,)+VLOOKUP(U30,Workings!$B$4:$D$7,3,)*VLOOKUP(U31,Workings!$K$4:$M$7,3,)+VLOOKUP(U30,Workings!$B$4:$D$7,3,)*VLOOKUP(U32,Workings!$Q$4:$S$7,3,))*U29*365*'1. Assumptions'!$L$13/1000))</f>
        <v>0</v>
      </c>
      <c r="V41" s="75"/>
      <c r="W41" s="234">
        <f>SUM(S41:V41)</f>
        <v>0.62693568000000011</v>
      </c>
      <c r="X41" s="204"/>
    </row>
    <row r="42" spans="1:24" ht="14.25" customHeight="1" x14ac:dyDescent="0.25">
      <c r="A42" s="223"/>
      <c r="B42" s="212"/>
      <c r="C42" s="213"/>
      <c r="D42" s="213"/>
      <c r="E42" s="213"/>
      <c r="F42" s="213"/>
      <c r="G42" s="213"/>
      <c r="H42" s="214"/>
      <c r="I42" s="263"/>
      <c r="J42" s="212"/>
      <c r="K42" s="213"/>
      <c r="L42" s="213"/>
      <c r="M42" s="213"/>
      <c r="N42" s="213"/>
      <c r="O42" s="213"/>
      <c r="P42" s="214"/>
      <c r="Q42" s="263"/>
      <c r="R42" s="212"/>
      <c r="S42" s="213"/>
      <c r="T42" s="213"/>
      <c r="U42" s="213"/>
      <c r="V42" s="213"/>
      <c r="W42" s="213"/>
      <c r="X42" s="214"/>
    </row>
    <row r="43" spans="1:24" ht="14.25" customHeight="1" x14ac:dyDescent="0.25">
      <c r="A43" s="223"/>
      <c r="B43" s="4"/>
      <c r="C43" s="4"/>
      <c r="D43" s="4"/>
      <c r="E43" s="4"/>
      <c r="F43" s="4"/>
      <c r="G43" s="4"/>
      <c r="H43" s="4"/>
      <c r="I43" s="4"/>
      <c r="J43" s="1"/>
      <c r="K43" s="4"/>
      <c r="L43" s="4"/>
      <c r="M43" s="4"/>
      <c r="N43" s="4"/>
      <c r="O43" s="4"/>
      <c r="P43" s="4"/>
      <c r="Q43" s="4"/>
      <c r="R43" s="4"/>
      <c r="S43" s="263"/>
      <c r="T43" s="263"/>
      <c r="U43" s="263"/>
      <c r="V43" s="263"/>
      <c r="W43" s="263"/>
      <c r="X43" s="263"/>
    </row>
    <row r="44" spans="1:24" ht="14.25" customHeight="1" x14ac:dyDescent="0.25">
      <c r="A44" s="223"/>
      <c r="B44" s="4"/>
      <c r="C44" s="4"/>
      <c r="D44" s="4"/>
      <c r="E44" s="4"/>
      <c r="F44" s="4"/>
      <c r="G44" s="4"/>
      <c r="H44" s="4"/>
      <c r="I44" s="4"/>
      <c r="J44" s="4"/>
      <c r="K44" s="4"/>
      <c r="L44" s="4"/>
      <c r="M44" s="4"/>
      <c r="N44" s="4"/>
      <c r="O44" s="4"/>
      <c r="P44" s="4"/>
      <c r="Q44" s="4"/>
      <c r="R44" s="4"/>
      <c r="S44" s="263"/>
      <c r="T44" s="263"/>
      <c r="U44" s="263"/>
      <c r="V44" s="263"/>
      <c r="W44" s="263"/>
      <c r="X44" s="263"/>
    </row>
    <row r="45" spans="1:24" ht="14.25" customHeight="1" x14ac:dyDescent="0.25">
      <c r="A45" s="251"/>
      <c r="B45" s="95"/>
      <c r="C45" s="4"/>
      <c r="D45" s="4"/>
      <c r="E45" s="4"/>
      <c r="F45" s="4"/>
      <c r="G45" s="4"/>
      <c r="H45" s="4"/>
      <c r="I45" s="4"/>
      <c r="J45" s="4"/>
      <c r="K45" s="4"/>
      <c r="L45" s="4"/>
      <c r="M45" s="4"/>
      <c r="N45" s="4"/>
      <c r="O45" s="4"/>
      <c r="P45" s="4"/>
      <c r="Q45" s="4"/>
      <c r="R45" s="1"/>
      <c r="S45" s="263"/>
      <c r="T45" s="263"/>
      <c r="U45" s="263"/>
      <c r="V45" s="263"/>
      <c r="W45" s="263"/>
      <c r="X45" s="263"/>
    </row>
    <row r="46" spans="1:24" ht="14.25" customHeight="1" x14ac:dyDescent="0.25">
      <c r="A46" s="223"/>
      <c r="B46" s="4"/>
      <c r="C46" s="4"/>
      <c r="D46" s="4"/>
      <c r="E46" s="4"/>
      <c r="F46" s="4"/>
      <c r="G46" s="4"/>
      <c r="H46" s="4"/>
      <c r="I46" s="4"/>
      <c r="J46" s="4"/>
      <c r="K46" s="4"/>
      <c r="L46" s="4"/>
      <c r="M46" s="4"/>
      <c r="N46" s="4"/>
      <c r="O46" s="4"/>
      <c r="P46" s="4"/>
      <c r="Q46" s="4"/>
      <c r="R46" s="4"/>
      <c r="S46" s="263"/>
      <c r="T46" s="263"/>
      <c r="U46" s="263"/>
      <c r="V46" s="263"/>
      <c r="W46" s="263"/>
      <c r="X46" s="263"/>
    </row>
    <row r="47" spans="1:24" ht="14.25" customHeight="1" x14ac:dyDescent="0.25">
      <c r="A47" s="223"/>
      <c r="B47" s="4"/>
      <c r="C47" s="4"/>
      <c r="D47" s="4"/>
      <c r="E47" s="4"/>
      <c r="F47" s="4"/>
      <c r="G47" s="4"/>
      <c r="H47" s="4"/>
      <c r="I47" s="4"/>
      <c r="J47" s="4"/>
      <c r="K47" s="4"/>
      <c r="L47" s="4"/>
      <c r="M47" s="4"/>
      <c r="N47" s="4"/>
      <c r="O47" s="4"/>
      <c r="P47" s="4"/>
      <c r="Q47" s="4"/>
      <c r="R47" s="4"/>
      <c r="S47" s="4"/>
      <c r="T47" s="263"/>
      <c r="U47" s="263"/>
      <c r="V47" s="263"/>
      <c r="W47" s="263"/>
      <c r="X47" s="263"/>
    </row>
    <row r="48" spans="1:24" ht="14.25" customHeight="1" x14ac:dyDescent="0.25">
      <c r="A48" s="223"/>
      <c r="B48" s="4"/>
      <c r="C48" s="4"/>
      <c r="D48" s="4"/>
      <c r="E48" s="4"/>
      <c r="F48" s="4"/>
      <c r="G48" s="4"/>
      <c r="H48" s="4"/>
      <c r="I48" s="4"/>
      <c r="J48" s="2"/>
      <c r="K48" s="4"/>
      <c r="L48" s="4"/>
      <c r="M48" s="4"/>
      <c r="N48" s="4"/>
      <c r="O48" s="4"/>
      <c r="P48" s="4"/>
      <c r="Q48" s="4"/>
      <c r="R48" s="4"/>
      <c r="S48" s="4"/>
      <c r="T48" s="263"/>
      <c r="U48" s="263"/>
      <c r="V48" s="263"/>
      <c r="W48" s="263"/>
      <c r="X48" s="263"/>
    </row>
    <row r="49" spans="1:19" ht="14.25" customHeight="1" x14ac:dyDescent="0.25">
      <c r="A49" s="223"/>
      <c r="B49" s="4"/>
      <c r="C49" s="4"/>
      <c r="D49" s="4"/>
      <c r="E49" s="4"/>
      <c r="F49" s="4"/>
      <c r="G49" s="4"/>
      <c r="H49" s="4"/>
      <c r="I49" s="4"/>
      <c r="J49" s="2"/>
      <c r="K49" s="4"/>
      <c r="L49" s="4"/>
      <c r="M49" s="4"/>
      <c r="N49" s="4"/>
      <c r="O49" s="4"/>
      <c r="P49" s="4"/>
      <c r="Q49" s="4"/>
      <c r="R49" s="4"/>
      <c r="S49" s="4"/>
    </row>
    <row r="50" spans="1:19" ht="14.25" customHeight="1" x14ac:dyDescent="0.25">
      <c r="A50" s="235"/>
      <c r="B50" s="2"/>
      <c r="C50" s="4"/>
      <c r="D50" s="4"/>
      <c r="E50" s="4"/>
      <c r="F50" s="4"/>
      <c r="G50" s="4"/>
      <c r="H50" s="4"/>
      <c r="I50" s="4"/>
      <c r="J50" s="4"/>
      <c r="K50" s="4"/>
      <c r="L50" s="4"/>
      <c r="M50" s="4"/>
      <c r="N50" s="4"/>
      <c r="O50" s="4"/>
      <c r="P50" s="4"/>
      <c r="Q50" s="4"/>
      <c r="R50" s="2"/>
      <c r="S50" s="4"/>
    </row>
    <row r="51" spans="1:19" ht="14.25" customHeight="1" x14ac:dyDescent="0.25">
      <c r="A51" s="235"/>
      <c r="B51" s="2"/>
      <c r="C51" s="4"/>
      <c r="D51" s="4"/>
      <c r="E51" s="4"/>
      <c r="F51" s="4"/>
      <c r="G51" s="4"/>
      <c r="H51" s="4"/>
      <c r="I51" s="4"/>
      <c r="J51" s="4"/>
      <c r="K51" s="4"/>
      <c r="L51" s="4"/>
      <c r="M51" s="4"/>
      <c r="N51" s="4"/>
      <c r="O51" s="4"/>
      <c r="P51" s="4"/>
      <c r="Q51" s="4"/>
      <c r="R51" s="4"/>
      <c r="S51" s="4"/>
    </row>
    <row r="52" spans="1:19" ht="14.25" customHeight="1" x14ac:dyDescent="0.25">
      <c r="A52" s="223"/>
      <c r="B52" s="4"/>
      <c r="C52" s="4"/>
      <c r="D52" s="4"/>
      <c r="E52" s="4"/>
      <c r="F52" s="4"/>
      <c r="G52" s="4"/>
      <c r="H52" s="4"/>
      <c r="I52" s="4"/>
      <c r="J52" s="4"/>
      <c r="K52" s="4"/>
      <c r="L52" s="4"/>
      <c r="M52" s="4"/>
      <c r="N52" s="4"/>
      <c r="O52" s="4"/>
      <c r="P52" s="4"/>
      <c r="Q52" s="4"/>
      <c r="R52" s="4"/>
      <c r="S52" s="4"/>
    </row>
    <row r="53" spans="1:19" ht="14.25" customHeight="1" x14ac:dyDescent="0.25">
      <c r="A53" s="223"/>
      <c r="B53" s="4"/>
      <c r="C53" s="4"/>
      <c r="D53" s="4"/>
      <c r="E53" s="4"/>
      <c r="F53" s="4"/>
      <c r="G53" s="4"/>
      <c r="H53" s="4"/>
      <c r="I53" s="4"/>
      <c r="J53" s="4"/>
      <c r="K53" s="4"/>
      <c r="L53" s="4"/>
      <c r="M53" s="4"/>
      <c r="N53" s="4"/>
      <c r="O53" s="4"/>
      <c r="P53" s="4"/>
      <c r="Q53" s="4"/>
      <c r="R53" s="4"/>
      <c r="S53" s="4"/>
    </row>
    <row r="54" spans="1:19" ht="14.25" customHeight="1" x14ac:dyDescent="0.25">
      <c r="A54" s="223"/>
      <c r="B54" s="4"/>
      <c r="C54" s="4"/>
      <c r="D54" s="4"/>
      <c r="E54" s="4"/>
      <c r="F54" s="4"/>
      <c r="G54" s="4"/>
      <c r="H54" s="4"/>
      <c r="I54" s="4"/>
      <c r="J54" s="4"/>
      <c r="K54" s="4"/>
      <c r="L54" s="4"/>
      <c r="M54" s="4"/>
      <c r="N54" s="4"/>
      <c r="O54" s="4"/>
      <c r="P54" s="4"/>
      <c r="Q54" s="4"/>
      <c r="R54" s="4"/>
      <c r="S54" s="4"/>
    </row>
    <row r="55" spans="1:19" ht="14.25" customHeight="1" x14ac:dyDescent="0.25">
      <c r="A55" s="223"/>
      <c r="B55" s="4"/>
      <c r="C55" s="4"/>
      <c r="D55" s="4"/>
      <c r="E55" s="4"/>
      <c r="F55" s="4"/>
      <c r="G55" s="4"/>
      <c r="H55" s="4"/>
      <c r="I55" s="4"/>
      <c r="J55" s="4"/>
      <c r="K55" s="4"/>
      <c r="L55" s="4"/>
      <c r="M55" s="4"/>
      <c r="N55" s="4"/>
      <c r="O55" s="4"/>
      <c r="P55" s="4"/>
      <c r="Q55" s="4"/>
      <c r="R55" s="4"/>
      <c r="S55" s="4"/>
    </row>
    <row r="56" spans="1:19" ht="14.25" customHeight="1" x14ac:dyDescent="0.25">
      <c r="A56" s="223"/>
      <c r="B56" s="4"/>
      <c r="C56" s="4"/>
      <c r="D56" s="4"/>
      <c r="E56" s="4"/>
      <c r="F56" s="4"/>
      <c r="G56" s="4"/>
      <c r="H56" s="4"/>
      <c r="I56" s="4"/>
      <c r="J56" s="4"/>
      <c r="K56" s="4"/>
      <c r="L56" s="4"/>
      <c r="M56" s="4"/>
      <c r="N56" s="4"/>
      <c r="O56" s="4"/>
      <c r="P56" s="4"/>
      <c r="Q56" s="4"/>
      <c r="R56" s="4"/>
      <c r="S56" s="4"/>
    </row>
    <row r="57" spans="1:19" ht="14.25" customHeight="1" x14ac:dyDescent="0.25">
      <c r="A57" s="223"/>
      <c r="B57" s="4"/>
      <c r="C57" s="4"/>
      <c r="D57" s="4"/>
      <c r="E57" s="4"/>
      <c r="F57" s="4"/>
      <c r="G57" s="4"/>
      <c r="H57" s="4"/>
      <c r="I57" s="4"/>
      <c r="J57" s="4"/>
      <c r="K57" s="4"/>
      <c r="L57" s="4"/>
      <c r="M57" s="4"/>
      <c r="N57" s="4"/>
      <c r="O57" s="4"/>
      <c r="P57" s="4"/>
      <c r="Q57" s="4"/>
      <c r="R57" s="4"/>
      <c r="S57" s="4"/>
    </row>
    <row r="58" spans="1:19" ht="14.25" customHeight="1" x14ac:dyDescent="0.25">
      <c r="A58" s="223"/>
      <c r="B58" s="4"/>
      <c r="C58" s="4"/>
      <c r="D58" s="4"/>
      <c r="E58" s="4"/>
      <c r="F58" s="4"/>
      <c r="G58" s="4"/>
      <c r="H58" s="4"/>
      <c r="I58" s="4"/>
      <c r="J58" s="4"/>
      <c r="K58" s="4"/>
      <c r="L58" s="4"/>
      <c r="M58" s="4"/>
      <c r="N58" s="4"/>
      <c r="O58" s="4"/>
      <c r="P58" s="4"/>
      <c r="Q58" s="4"/>
      <c r="R58" s="4"/>
      <c r="S58" s="4"/>
    </row>
    <row r="59" spans="1:19" ht="14.25" customHeight="1" x14ac:dyDescent="0.25">
      <c r="A59" s="223"/>
      <c r="B59" s="4"/>
      <c r="C59" s="4"/>
      <c r="D59" s="4"/>
      <c r="E59" s="4"/>
      <c r="F59" s="4"/>
      <c r="G59" s="4"/>
      <c r="H59" s="4"/>
      <c r="I59" s="4"/>
      <c r="J59" s="4"/>
      <c r="K59" s="4"/>
      <c r="L59" s="4"/>
      <c r="M59" s="4"/>
      <c r="N59" s="4"/>
      <c r="O59" s="4"/>
      <c r="P59" s="4"/>
      <c r="Q59" s="4"/>
      <c r="R59" s="4"/>
      <c r="S59" s="4"/>
    </row>
    <row r="60" spans="1:19" ht="14.25" customHeight="1" x14ac:dyDescent="0.25">
      <c r="A60" s="223"/>
      <c r="B60" s="4"/>
      <c r="C60" s="4"/>
      <c r="D60" s="4"/>
      <c r="E60" s="4"/>
      <c r="F60" s="4"/>
      <c r="G60" s="4"/>
      <c r="H60" s="4"/>
      <c r="I60" s="4"/>
      <c r="J60" s="1"/>
      <c r="K60" s="4"/>
      <c r="L60" s="4"/>
      <c r="M60" s="4"/>
      <c r="N60" s="4"/>
      <c r="O60" s="4"/>
      <c r="P60" s="4"/>
      <c r="Q60" s="4"/>
      <c r="R60" s="4"/>
      <c r="S60" s="4"/>
    </row>
    <row r="61" spans="1:19" ht="14.25" customHeight="1" x14ac:dyDescent="0.25">
      <c r="A61" s="223"/>
      <c r="B61" s="4"/>
      <c r="C61" s="4"/>
      <c r="D61" s="4"/>
      <c r="E61" s="4"/>
      <c r="F61" s="4"/>
      <c r="G61" s="4"/>
      <c r="H61" s="4"/>
      <c r="I61" s="4"/>
      <c r="J61" s="4"/>
      <c r="K61" s="4"/>
      <c r="L61" s="4"/>
      <c r="M61" s="4"/>
      <c r="N61" s="4"/>
      <c r="O61" s="4"/>
      <c r="P61" s="4"/>
      <c r="Q61" s="4"/>
      <c r="R61" s="4"/>
      <c r="S61" s="4"/>
    </row>
    <row r="62" spans="1:19" ht="14.25" customHeight="1" x14ac:dyDescent="0.25">
      <c r="A62" s="224"/>
      <c r="B62" s="1"/>
      <c r="C62" s="4"/>
      <c r="D62" s="4"/>
      <c r="E62" s="4"/>
      <c r="F62" s="4"/>
      <c r="G62" s="4"/>
      <c r="H62" s="4"/>
      <c r="I62" s="4"/>
      <c r="J62" s="4"/>
      <c r="K62" s="4"/>
      <c r="L62" s="4"/>
      <c r="M62" s="4"/>
      <c r="N62" s="4"/>
      <c r="O62" s="4"/>
      <c r="P62" s="4"/>
      <c r="Q62" s="4"/>
      <c r="R62" s="1"/>
      <c r="S62" s="4"/>
    </row>
    <row r="63" spans="1:19" ht="14.25" customHeight="1" x14ac:dyDescent="0.25">
      <c r="A63" s="223"/>
      <c r="B63" s="4"/>
      <c r="C63" s="4"/>
      <c r="D63" s="4"/>
      <c r="E63" s="4"/>
      <c r="F63" s="4"/>
      <c r="G63" s="4"/>
      <c r="H63" s="4"/>
      <c r="I63" s="4"/>
      <c r="J63" s="4"/>
      <c r="K63" s="4"/>
      <c r="L63" s="4"/>
      <c r="M63" s="4"/>
      <c r="N63" s="4"/>
      <c r="O63" s="4"/>
      <c r="P63" s="4"/>
      <c r="Q63" s="4"/>
      <c r="R63" s="4"/>
      <c r="S63" s="4"/>
    </row>
    <row r="64" spans="1:19" ht="14.25" customHeight="1" x14ac:dyDescent="0.25">
      <c r="A64" s="223"/>
      <c r="B64" s="4"/>
      <c r="C64" s="4"/>
      <c r="D64" s="4"/>
      <c r="E64" s="4"/>
      <c r="F64" s="4"/>
      <c r="G64" s="4"/>
      <c r="H64" s="4"/>
      <c r="I64" s="4"/>
      <c r="J64" s="4"/>
      <c r="K64" s="4"/>
      <c r="L64" s="4"/>
      <c r="M64" s="4"/>
      <c r="N64" s="4"/>
      <c r="O64" s="4"/>
      <c r="P64" s="4"/>
      <c r="Q64" s="4"/>
      <c r="R64" s="4"/>
      <c r="S64" s="4"/>
    </row>
    <row r="65" spans="1:19" ht="14.25" customHeight="1" x14ac:dyDescent="0.25">
      <c r="A65" s="223"/>
      <c r="B65" s="4"/>
      <c r="C65" s="4"/>
      <c r="D65" s="4"/>
      <c r="E65" s="4"/>
      <c r="F65" s="4"/>
      <c r="G65" s="4"/>
      <c r="H65" s="4"/>
      <c r="I65" s="4"/>
      <c r="J65" s="1"/>
      <c r="K65" s="4"/>
      <c r="L65" s="4"/>
      <c r="M65" s="4"/>
      <c r="N65" s="4"/>
      <c r="O65" s="4"/>
      <c r="P65" s="4"/>
      <c r="Q65" s="4"/>
      <c r="R65" s="4"/>
      <c r="S65" s="4"/>
    </row>
    <row r="66" spans="1:19" ht="14.25" customHeight="1" x14ac:dyDescent="0.25">
      <c r="A66" s="223"/>
      <c r="B66" s="4"/>
      <c r="C66" s="4"/>
      <c r="D66" s="4"/>
      <c r="E66" s="4"/>
      <c r="F66" s="4"/>
      <c r="G66" s="4"/>
      <c r="H66" s="4"/>
      <c r="I66" s="4"/>
      <c r="J66" s="4"/>
      <c r="K66" s="4"/>
      <c r="L66" s="4"/>
      <c r="M66" s="4"/>
      <c r="N66" s="4"/>
      <c r="O66" s="4"/>
      <c r="P66" s="4"/>
      <c r="Q66" s="4"/>
      <c r="R66" s="4"/>
      <c r="S66" s="4"/>
    </row>
    <row r="67" spans="1:19" ht="14.25" customHeight="1" x14ac:dyDescent="0.25">
      <c r="A67" s="224"/>
      <c r="B67" s="1"/>
      <c r="C67" s="4"/>
      <c r="D67" s="4"/>
      <c r="E67" s="4"/>
      <c r="F67" s="4"/>
      <c r="G67" s="4"/>
      <c r="H67" s="4"/>
      <c r="I67" s="4"/>
      <c r="J67" s="4"/>
      <c r="K67" s="4"/>
      <c r="L67" s="4"/>
      <c r="M67" s="4"/>
      <c r="N67" s="4"/>
      <c r="O67" s="4"/>
      <c r="P67" s="4"/>
      <c r="Q67" s="4"/>
      <c r="R67" s="1"/>
      <c r="S67" s="4"/>
    </row>
    <row r="68" spans="1:19" ht="14.25" customHeight="1" x14ac:dyDescent="0.25">
      <c r="A68" s="223"/>
      <c r="B68" s="4"/>
      <c r="C68" s="4"/>
      <c r="D68" s="4"/>
      <c r="E68" s="4"/>
      <c r="F68" s="4"/>
      <c r="G68" s="4"/>
      <c r="H68" s="4"/>
      <c r="I68" s="4"/>
      <c r="J68" s="4"/>
      <c r="K68" s="4"/>
      <c r="L68" s="4"/>
      <c r="M68" s="4"/>
      <c r="N68" s="4"/>
      <c r="O68" s="4"/>
      <c r="P68" s="4"/>
      <c r="Q68" s="4"/>
      <c r="R68" s="4"/>
      <c r="S68" s="4"/>
    </row>
    <row r="69" spans="1:19" ht="14.25" customHeight="1" x14ac:dyDescent="0.25">
      <c r="A69" s="223"/>
      <c r="B69" s="263"/>
      <c r="C69" s="263"/>
      <c r="D69" s="263"/>
      <c r="E69" s="263"/>
      <c r="F69" s="263"/>
      <c r="G69" s="263"/>
      <c r="H69" s="263"/>
      <c r="I69" s="263"/>
      <c r="J69" s="263"/>
      <c r="K69" s="263"/>
      <c r="L69" s="263"/>
      <c r="M69" s="263"/>
      <c r="N69" s="263"/>
      <c r="O69" s="263"/>
      <c r="P69" s="263"/>
      <c r="Q69" s="263"/>
      <c r="R69" s="263"/>
      <c r="S69" s="263"/>
    </row>
    <row r="70" spans="1:19" ht="14.25" customHeight="1" x14ac:dyDescent="0.25">
      <c r="A70" s="223"/>
      <c r="B70" s="263"/>
      <c r="C70" s="263"/>
      <c r="D70" s="263"/>
      <c r="E70" s="263"/>
      <c r="F70" s="263"/>
      <c r="G70" s="263"/>
      <c r="H70" s="263"/>
      <c r="I70" s="263"/>
      <c r="J70" s="263"/>
      <c r="K70" s="263"/>
      <c r="L70" s="263"/>
      <c r="M70" s="263"/>
      <c r="N70" s="263"/>
      <c r="O70" s="263"/>
      <c r="P70" s="263"/>
      <c r="Q70" s="263"/>
      <c r="R70" s="263"/>
      <c r="S70" s="263"/>
    </row>
    <row r="71" spans="1:19" ht="14.25" customHeight="1" x14ac:dyDescent="0.25">
      <c r="A71" s="223"/>
      <c r="B71" s="263"/>
      <c r="C71" s="263"/>
      <c r="D71" s="263"/>
      <c r="E71" s="263"/>
      <c r="F71" s="263"/>
      <c r="G71" s="263"/>
      <c r="H71" s="263"/>
      <c r="I71" s="263"/>
      <c r="J71" s="263"/>
      <c r="K71" s="263"/>
      <c r="L71" s="263"/>
      <c r="M71" s="263"/>
      <c r="N71" s="263"/>
      <c r="O71" s="263"/>
      <c r="P71" s="263"/>
      <c r="Q71" s="263"/>
      <c r="R71" s="263"/>
      <c r="S71" s="263"/>
    </row>
    <row r="72" spans="1:19" ht="14.25" customHeight="1" x14ac:dyDescent="0.25">
      <c r="A72" s="223"/>
      <c r="B72" s="263"/>
      <c r="C72" s="263"/>
      <c r="D72" s="263"/>
      <c r="E72" s="263"/>
      <c r="F72" s="263"/>
      <c r="G72" s="263"/>
      <c r="H72" s="263"/>
      <c r="I72" s="263"/>
      <c r="J72" s="263"/>
      <c r="K72" s="263"/>
      <c r="L72" s="263"/>
      <c r="M72" s="263"/>
      <c r="N72" s="263"/>
      <c r="O72" s="263"/>
      <c r="P72" s="263"/>
      <c r="Q72" s="263"/>
      <c r="R72" s="263"/>
      <c r="S72" s="263"/>
    </row>
    <row r="73" spans="1:19" ht="14.25" customHeight="1" x14ac:dyDescent="0.25">
      <c r="A73" s="223"/>
      <c r="B73" s="263"/>
      <c r="C73" s="263"/>
      <c r="D73" s="263"/>
      <c r="E73" s="263"/>
      <c r="F73" s="263"/>
      <c r="G73" s="263"/>
      <c r="H73" s="263"/>
      <c r="I73" s="263"/>
      <c r="J73" s="263"/>
      <c r="K73" s="263"/>
      <c r="L73" s="263"/>
      <c r="M73" s="263"/>
      <c r="N73" s="263"/>
      <c r="O73" s="263"/>
      <c r="P73" s="263"/>
      <c r="Q73" s="263"/>
      <c r="R73" s="263"/>
      <c r="S73" s="263"/>
    </row>
    <row r="74" spans="1:19" ht="14.25" customHeight="1" x14ac:dyDescent="0.25">
      <c r="A74" s="223"/>
      <c r="B74" s="263"/>
      <c r="C74" s="263"/>
      <c r="D74" s="263"/>
      <c r="E74" s="263"/>
      <c r="F74" s="263"/>
      <c r="G74" s="263"/>
      <c r="H74" s="263"/>
      <c r="I74" s="263"/>
      <c r="J74" s="263"/>
      <c r="K74" s="263"/>
      <c r="L74" s="263"/>
      <c r="M74" s="263"/>
      <c r="N74" s="263"/>
      <c r="O74" s="263"/>
      <c r="P74" s="263"/>
      <c r="Q74" s="263"/>
      <c r="R74" s="263"/>
      <c r="S74" s="263"/>
    </row>
    <row r="75" spans="1:19" ht="14.25" customHeight="1" x14ac:dyDescent="0.25">
      <c r="A75" s="223"/>
      <c r="B75" s="263"/>
      <c r="C75" s="263"/>
      <c r="D75" s="263"/>
      <c r="E75" s="263"/>
      <c r="F75" s="263"/>
      <c r="G75" s="263"/>
      <c r="H75" s="263"/>
      <c r="I75" s="263"/>
      <c r="J75" s="263"/>
      <c r="K75" s="263"/>
      <c r="L75" s="263"/>
      <c r="M75" s="263"/>
      <c r="N75" s="263"/>
      <c r="O75" s="263"/>
      <c r="P75" s="263"/>
      <c r="Q75" s="263"/>
      <c r="R75" s="263"/>
      <c r="S75" s="263"/>
    </row>
    <row r="76" spans="1:19" ht="14.25" customHeight="1" x14ac:dyDescent="0.25">
      <c r="A76" s="223"/>
      <c r="B76" s="263"/>
      <c r="C76" s="263"/>
      <c r="D76" s="263"/>
      <c r="E76" s="263"/>
      <c r="F76" s="263"/>
      <c r="G76" s="263"/>
      <c r="H76" s="263"/>
      <c r="I76" s="263"/>
      <c r="J76" s="263"/>
      <c r="K76" s="263"/>
      <c r="L76" s="263"/>
      <c r="M76" s="263"/>
      <c r="N76" s="263"/>
      <c r="O76" s="263"/>
      <c r="P76" s="263"/>
      <c r="Q76" s="263"/>
      <c r="R76" s="263"/>
      <c r="S76" s="263"/>
    </row>
    <row r="77" spans="1:19" ht="14.25" customHeight="1" x14ac:dyDescent="0.25">
      <c r="A77" s="223"/>
      <c r="B77" s="263"/>
      <c r="C77" s="263"/>
      <c r="D77" s="263"/>
      <c r="E77" s="263"/>
      <c r="F77" s="263"/>
      <c r="G77" s="263"/>
      <c r="H77" s="263"/>
      <c r="I77" s="263"/>
      <c r="J77" s="263"/>
      <c r="K77" s="263"/>
      <c r="L77" s="263"/>
      <c r="M77" s="263"/>
      <c r="N77" s="263"/>
      <c r="O77" s="263"/>
      <c r="P77" s="263"/>
      <c r="Q77" s="263"/>
      <c r="R77" s="263"/>
      <c r="S77" s="263"/>
    </row>
    <row r="78" spans="1:19" ht="14.25" customHeight="1" x14ac:dyDescent="0.25">
      <c r="A78" s="223"/>
      <c r="B78" s="263"/>
      <c r="C78" s="263"/>
      <c r="D78" s="263"/>
      <c r="E78" s="263"/>
      <c r="F78" s="263"/>
      <c r="G78" s="263"/>
      <c r="H78" s="263"/>
      <c r="I78" s="263"/>
      <c r="J78" s="263"/>
      <c r="K78" s="263"/>
      <c r="L78" s="263"/>
      <c r="M78" s="263"/>
      <c r="N78" s="263"/>
      <c r="O78" s="263"/>
      <c r="P78" s="263"/>
      <c r="Q78" s="263"/>
      <c r="R78" s="263"/>
      <c r="S78" s="263"/>
    </row>
    <row r="79" spans="1:19" ht="14.25" customHeight="1" x14ac:dyDescent="0.25">
      <c r="A79" s="223"/>
      <c r="B79" s="263"/>
      <c r="C79" s="263"/>
      <c r="D79" s="263"/>
      <c r="E79" s="263"/>
      <c r="F79" s="263"/>
      <c r="G79" s="263"/>
      <c r="H79" s="263"/>
      <c r="I79" s="263"/>
      <c r="J79" s="263"/>
      <c r="K79" s="263"/>
      <c r="L79" s="263"/>
      <c r="M79" s="263"/>
      <c r="N79" s="263"/>
      <c r="O79" s="263"/>
      <c r="P79" s="263"/>
      <c r="Q79" s="263"/>
      <c r="R79" s="263"/>
      <c r="S79" s="263"/>
    </row>
    <row r="80" spans="1:19" ht="14.25" customHeight="1" x14ac:dyDescent="0.25">
      <c r="A80" s="223"/>
      <c r="B80" s="263"/>
      <c r="C80" s="263"/>
      <c r="D80" s="263"/>
      <c r="E80" s="263"/>
      <c r="F80" s="263"/>
      <c r="G80" s="263"/>
      <c r="H80" s="263"/>
      <c r="I80" s="263"/>
      <c r="J80" s="263"/>
      <c r="K80" s="263"/>
      <c r="L80" s="263"/>
      <c r="M80" s="263"/>
      <c r="N80" s="263"/>
      <c r="O80" s="263"/>
      <c r="P80" s="263"/>
      <c r="Q80" s="263"/>
      <c r="R80" s="263"/>
      <c r="S80" s="263"/>
    </row>
    <row r="81" spans="1:1" ht="14.25" customHeight="1" x14ac:dyDescent="0.25">
      <c r="A81" s="223"/>
    </row>
    <row r="82" spans="1:1" ht="14.25" customHeight="1" x14ac:dyDescent="0.25">
      <c r="A82" s="223"/>
    </row>
    <row r="83" spans="1:1" ht="14.25" customHeight="1" x14ac:dyDescent="0.25">
      <c r="A83" s="223"/>
    </row>
    <row r="84" spans="1:1" ht="14.25" customHeight="1" x14ac:dyDescent="0.25">
      <c r="A84" s="223"/>
    </row>
    <row r="85" spans="1:1" ht="14.25" customHeight="1" x14ac:dyDescent="0.25">
      <c r="A85" s="223"/>
    </row>
    <row r="86" spans="1:1" ht="14.25" customHeight="1" x14ac:dyDescent="0.25">
      <c r="A86" s="223"/>
    </row>
    <row r="87" spans="1:1" ht="14.25" customHeight="1" x14ac:dyDescent="0.25">
      <c r="A87" s="223"/>
    </row>
    <row r="88" spans="1:1" ht="14.25" customHeight="1" x14ac:dyDescent="0.25">
      <c r="A88" s="223"/>
    </row>
    <row r="89" spans="1:1" ht="14.25" customHeight="1" x14ac:dyDescent="0.25">
      <c r="A89" s="223"/>
    </row>
    <row r="90" spans="1:1" ht="14.25" customHeight="1" x14ac:dyDescent="0.25">
      <c r="A90" s="223"/>
    </row>
    <row r="91" spans="1:1" ht="14.25" customHeight="1" x14ac:dyDescent="0.25">
      <c r="A91" s="223"/>
    </row>
    <row r="92" spans="1:1" ht="14.25" customHeight="1" x14ac:dyDescent="0.25">
      <c r="A92" s="223"/>
    </row>
    <row r="93" spans="1:1" ht="14.25" customHeight="1" x14ac:dyDescent="0.25">
      <c r="A93" s="223"/>
    </row>
    <row r="94" spans="1:1" ht="14.25" customHeight="1" x14ac:dyDescent="0.25">
      <c r="A94" s="223"/>
    </row>
    <row r="95" spans="1:1" ht="14.25" customHeight="1" x14ac:dyDescent="0.25">
      <c r="A95" s="223"/>
    </row>
    <row r="96" spans="1:1" ht="14.25" customHeight="1" x14ac:dyDescent="0.25">
      <c r="A96" s="223"/>
    </row>
    <row r="97" spans="1:1" ht="14.25" customHeight="1" x14ac:dyDescent="0.25">
      <c r="A97" s="223"/>
    </row>
    <row r="98" spans="1:1" ht="14.25" customHeight="1" x14ac:dyDescent="0.25">
      <c r="A98" s="223"/>
    </row>
    <row r="99" spans="1:1" ht="14.25" customHeight="1" x14ac:dyDescent="0.25">
      <c r="A99" s="223"/>
    </row>
    <row r="100" spans="1:1" ht="14.25" customHeight="1" x14ac:dyDescent="0.25">
      <c r="A100" s="223"/>
    </row>
    <row r="101" spans="1:1" ht="14.25" customHeight="1" x14ac:dyDescent="0.25">
      <c r="A101" s="223"/>
    </row>
    <row r="102" spans="1:1" ht="14.25" customHeight="1" x14ac:dyDescent="0.25">
      <c r="A102" s="223"/>
    </row>
    <row r="103" spans="1:1" ht="14.25" customHeight="1" x14ac:dyDescent="0.25">
      <c r="A103" s="223"/>
    </row>
    <row r="104" spans="1:1" ht="14.25" customHeight="1" x14ac:dyDescent="0.25">
      <c r="A104" s="223"/>
    </row>
    <row r="105" spans="1:1" ht="14.25" customHeight="1" x14ac:dyDescent="0.25">
      <c r="A105" s="223"/>
    </row>
    <row r="106" spans="1:1" ht="14.25" customHeight="1" x14ac:dyDescent="0.25">
      <c r="A106" s="223"/>
    </row>
    <row r="107" spans="1:1" ht="14.25" customHeight="1" x14ac:dyDescent="0.25">
      <c r="A107" s="223"/>
    </row>
    <row r="108" spans="1:1" ht="14.25" customHeight="1" x14ac:dyDescent="0.25">
      <c r="A108" s="223"/>
    </row>
    <row r="109" spans="1:1" ht="14.25" customHeight="1" x14ac:dyDescent="0.25">
      <c r="A109" s="223"/>
    </row>
    <row r="110" spans="1:1" ht="14.25" customHeight="1" x14ac:dyDescent="0.25">
      <c r="A110" s="223"/>
    </row>
    <row r="111" spans="1:1" ht="14.25" customHeight="1" x14ac:dyDescent="0.25">
      <c r="A111" s="223"/>
    </row>
    <row r="112" spans="1:1" ht="14.25" customHeight="1" x14ac:dyDescent="0.25">
      <c r="A112" s="223"/>
    </row>
    <row r="113" spans="1:1" ht="14.25" customHeight="1" x14ac:dyDescent="0.25">
      <c r="A113" s="223"/>
    </row>
    <row r="114" spans="1:1" ht="14.25" customHeight="1" x14ac:dyDescent="0.25">
      <c r="A114" s="223"/>
    </row>
    <row r="115" spans="1:1" ht="14.25" customHeight="1" x14ac:dyDescent="0.25">
      <c r="A115" s="223"/>
    </row>
    <row r="116" spans="1:1" ht="14.25" customHeight="1" x14ac:dyDescent="0.25">
      <c r="A116" s="223"/>
    </row>
    <row r="117" spans="1:1" ht="14.25" customHeight="1" x14ac:dyDescent="0.25">
      <c r="A117" s="223"/>
    </row>
    <row r="118" spans="1:1" ht="14.25" customHeight="1" x14ac:dyDescent="0.25">
      <c r="A118" s="223"/>
    </row>
    <row r="119" spans="1:1" ht="14.25" customHeight="1" x14ac:dyDescent="0.25">
      <c r="A119" s="223"/>
    </row>
    <row r="120" spans="1:1" ht="14.25" customHeight="1" x14ac:dyDescent="0.25">
      <c r="A120" s="223"/>
    </row>
    <row r="121" spans="1:1" ht="14.25" customHeight="1" x14ac:dyDescent="0.25">
      <c r="A121" s="223"/>
    </row>
    <row r="122" spans="1:1" ht="14.25" customHeight="1" x14ac:dyDescent="0.25">
      <c r="A122" s="223"/>
    </row>
    <row r="123" spans="1:1" ht="14.25" customHeight="1" x14ac:dyDescent="0.25">
      <c r="A123" s="223"/>
    </row>
    <row r="124" spans="1:1" ht="14.25" customHeight="1" x14ac:dyDescent="0.25">
      <c r="A124" s="223"/>
    </row>
    <row r="125" spans="1:1" ht="14.25" customHeight="1" x14ac:dyDescent="0.25">
      <c r="A125" s="223"/>
    </row>
    <row r="126" spans="1:1" ht="14.25" customHeight="1" x14ac:dyDescent="0.25">
      <c r="A126" s="223"/>
    </row>
    <row r="127" spans="1:1" ht="14.25" customHeight="1" x14ac:dyDescent="0.25">
      <c r="A127" s="223"/>
    </row>
    <row r="128" spans="1:1" ht="14.25" customHeight="1" x14ac:dyDescent="0.25">
      <c r="A128" s="223"/>
    </row>
    <row r="129" spans="1:1" ht="14.25" customHeight="1" x14ac:dyDescent="0.25">
      <c r="A129" s="223"/>
    </row>
    <row r="130" spans="1:1" ht="14.25" customHeight="1" x14ac:dyDescent="0.25">
      <c r="A130" s="223"/>
    </row>
    <row r="131" spans="1:1" ht="14.25" customHeight="1" x14ac:dyDescent="0.25">
      <c r="A131" s="223"/>
    </row>
    <row r="132" spans="1:1" ht="14.25" customHeight="1" x14ac:dyDescent="0.25">
      <c r="A132" s="223"/>
    </row>
    <row r="133" spans="1:1" ht="14.25" customHeight="1" x14ac:dyDescent="0.25">
      <c r="A133" s="223"/>
    </row>
    <row r="134" spans="1:1" ht="14.25" customHeight="1" x14ac:dyDescent="0.25">
      <c r="A134" s="223"/>
    </row>
    <row r="135" spans="1:1" ht="14.25" customHeight="1" x14ac:dyDescent="0.25">
      <c r="A135" s="223"/>
    </row>
    <row r="136" spans="1:1" ht="14.25" customHeight="1" x14ac:dyDescent="0.25">
      <c r="A136" s="223"/>
    </row>
    <row r="137" spans="1:1" ht="14.25" customHeight="1" x14ac:dyDescent="0.25">
      <c r="A137" s="223"/>
    </row>
    <row r="138" spans="1:1" ht="14.25" customHeight="1" x14ac:dyDescent="0.25">
      <c r="A138" s="223"/>
    </row>
    <row r="139" spans="1:1" ht="14.25" customHeight="1" x14ac:dyDescent="0.25">
      <c r="A139" s="223"/>
    </row>
    <row r="140" spans="1:1" ht="14.25" customHeight="1" x14ac:dyDescent="0.25">
      <c r="A140" s="223"/>
    </row>
    <row r="141" spans="1:1" ht="14.25" customHeight="1" x14ac:dyDescent="0.25">
      <c r="A141" s="223"/>
    </row>
    <row r="142" spans="1:1" ht="14.25" customHeight="1" x14ac:dyDescent="0.25">
      <c r="A142" s="223"/>
    </row>
    <row r="143" spans="1:1" ht="14.25" customHeight="1" x14ac:dyDescent="0.25">
      <c r="A143" s="223"/>
    </row>
    <row r="144" spans="1:1" ht="14.25" customHeight="1" x14ac:dyDescent="0.25">
      <c r="A144" s="223"/>
    </row>
    <row r="145" spans="1:1" ht="14.25" customHeight="1" x14ac:dyDescent="0.25">
      <c r="A145" s="223"/>
    </row>
    <row r="146" spans="1:1" ht="14.25" customHeight="1" x14ac:dyDescent="0.25">
      <c r="A146" s="223"/>
    </row>
    <row r="147" spans="1:1" ht="14.25" customHeight="1" x14ac:dyDescent="0.25">
      <c r="A147" s="223"/>
    </row>
    <row r="148" spans="1:1" ht="14.25" customHeight="1" x14ac:dyDescent="0.25">
      <c r="A148" s="223"/>
    </row>
    <row r="149" spans="1:1" ht="14.25" customHeight="1" x14ac:dyDescent="0.25">
      <c r="A149" s="223"/>
    </row>
    <row r="150" spans="1:1" ht="14.25" customHeight="1" x14ac:dyDescent="0.25">
      <c r="A150" s="223"/>
    </row>
    <row r="151" spans="1:1" ht="14.25" customHeight="1" x14ac:dyDescent="0.25">
      <c r="A151" s="223"/>
    </row>
    <row r="152" spans="1:1" ht="14.25" customHeight="1" x14ac:dyDescent="0.25">
      <c r="A152" s="223"/>
    </row>
    <row r="153" spans="1:1" ht="14.25" customHeight="1" x14ac:dyDescent="0.25">
      <c r="A153" s="223"/>
    </row>
    <row r="154" spans="1:1" ht="14.25" customHeight="1" x14ac:dyDescent="0.25">
      <c r="A154" s="223"/>
    </row>
    <row r="155" spans="1:1" ht="14.25" customHeight="1" x14ac:dyDescent="0.25">
      <c r="A155" s="223"/>
    </row>
    <row r="156" spans="1:1" ht="14.25" customHeight="1" x14ac:dyDescent="0.25">
      <c r="A156" s="223"/>
    </row>
    <row r="157" spans="1:1" ht="14.25" customHeight="1" x14ac:dyDescent="0.25">
      <c r="A157" s="223"/>
    </row>
    <row r="158" spans="1:1" ht="14.25" customHeight="1" x14ac:dyDescent="0.25">
      <c r="A158" s="223"/>
    </row>
    <row r="159" spans="1:1" ht="14.25" customHeight="1" x14ac:dyDescent="0.25">
      <c r="A159" s="223"/>
    </row>
    <row r="160" spans="1:1" ht="14.25" customHeight="1" x14ac:dyDescent="0.25">
      <c r="A160" s="223"/>
    </row>
    <row r="161" spans="1:1" ht="14.25" customHeight="1" x14ac:dyDescent="0.25">
      <c r="A161" s="223"/>
    </row>
    <row r="162" spans="1:1" ht="14.25" customHeight="1" x14ac:dyDescent="0.25">
      <c r="A162" s="223"/>
    </row>
    <row r="163" spans="1:1" ht="14.25" customHeight="1" x14ac:dyDescent="0.25">
      <c r="A163" s="223"/>
    </row>
    <row r="164" spans="1:1" ht="14.25" customHeight="1" x14ac:dyDescent="0.25">
      <c r="A164" s="223"/>
    </row>
    <row r="165" spans="1:1" ht="14.25" customHeight="1" x14ac:dyDescent="0.25">
      <c r="A165" s="223"/>
    </row>
    <row r="166" spans="1:1" ht="14.25" customHeight="1" x14ac:dyDescent="0.25">
      <c r="A166" s="223"/>
    </row>
    <row r="167" spans="1:1" ht="14.25" customHeight="1" x14ac:dyDescent="0.25">
      <c r="A167" s="223"/>
    </row>
    <row r="168" spans="1:1" ht="14.25" customHeight="1" x14ac:dyDescent="0.25">
      <c r="A168" s="223"/>
    </row>
    <row r="169" spans="1:1" ht="14.25" customHeight="1" x14ac:dyDescent="0.25">
      <c r="A169" s="223"/>
    </row>
    <row r="170" spans="1:1" ht="14.25" customHeight="1" x14ac:dyDescent="0.25">
      <c r="A170" s="223"/>
    </row>
    <row r="171" spans="1:1" ht="14.25" customHeight="1" x14ac:dyDescent="0.25">
      <c r="A171" s="223"/>
    </row>
    <row r="172" spans="1:1" ht="14.25" customHeight="1" x14ac:dyDescent="0.25">
      <c r="A172" s="223"/>
    </row>
    <row r="173" spans="1:1" ht="14.25" customHeight="1" x14ac:dyDescent="0.25">
      <c r="A173" s="223"/>
    </row>
    <row r="174" spans="1:1" ht="14.25" customHeight="1" x14ac:dyDescent="0.25">
      <c r="A174" s="223"/>
    </row>
    <row r="175" spans="1:1" ht="14.25" customHeight="1" x14ac:dyDescent="0.25">
      <c r="A175" s="223"/>
    </row>
    <row r="176" spans="1:1" ht="14.25" customHeight="1" x14ac:dyDescent="0.25">
      <c r="A176" s="223"/>
    </row>
    <row r="177" spans="1:1" ht="14.25" customHeight="1" x14ac:dyDescent="0.25">
      <c r="A177" s="223"/>
    </row>
    <row r="178" spans="1:1" ht="14.25" customHeight="1" x14ac:dyDescent="0.25">
      <c r="A178" s="223"/>
    </row>
    <row r="179" spans="1:1" ht="14.25" customHeight="1" x14ac:dyDescent="0.25">
      <c r="A179" s="223"/>
    </row>
    <row r="180" spans="1:1" ht="14.25" customHeight="1" x14ac:dyDescent="0.25">
      <c r="A180" s="223"/>
    </row>
    <row r="181" spans="1:1" ht="14.25" customHeight="1" x14ac:dyDescent="0.25">
      <c r="A181" s="223"/>
    </row>
    <row r="182" spans="1:1" ht="14.25" customHeight="1" x14ac:dyDescent="0.25">
      <c r="A182" s="223"/>
    </row>
    <row r="183" spans="1:1" ht="14.25" customHeight="1" x14ac:dyDescent="0.25">
      <c r="A183" s="223"/>
    </row>
    <row r="184" spans="1:1" ht="14.25" customHeight="1" x14ac:dyDescent="0.25">
      <c r="A184" s="223"/>
    </row>
    <row r="185" spans="1:1" ht="14.25" customHeight="1" x14ac:dyDescent="0.25">
      <c r="A185" s="223"/>
    </row>
    <row r="186" spans="1:1" ht="14.25" customHeight="1" x14ac:dyDescent="0.25">
      <c r="A186" s="223"/>
    </row>
    <row r="187" spans="1:1" ht="14.25" customHeight="1" x14ac:dyDescent="0.25">
      <c r="A187" s="223"/>
    </row>
    <row r="188" spans="1:1" ht="14.25" customHeight="1" x14ac:dyDescent="0.25">
      <c r="A188" s="223"/>
    </row>
    <row r="189" spans="1:1" ht="14.25" customHeight="1" x14ac:dyDescent="0.25">
      <c r="A189" s="223"/>
    </row>
    <row r="190" spans="1:1" ht="14.25" customHeight="1" x14ac:dyDescent="0.25">
      <c r="A190" s="223"/>
    </row>
    <row r="191" spans="1:1" ht="14.25" customHeight="1" x14ac:dyDescent="0.25">
      <c r="A191" s="223"/>
    </row>
    <row r="192" spans="1:1" ht="14.25" customHeight="1" x14ac:dyDescent="0.25">
      <c r="A192" s="223"/>
    </row>
    <row r="193" spans="1:1" ht="14.25" customHeight="1" x14ac:dyDescent="0.25">
      <c r="A193" s="223"/>
    </row>
    <row r="194" spans="1:1" ht="14.25" customHeight="1" x14ac:dyDescent="0.25">
      <c r="A194" s="223"/>
    </row>
    <row r="195" spans="1:1" ht="14.25" customHeight="1" x14ac:dyDescent="0.25">
      <c r="A195" s="223"/>
    </row>
    <row r="196" spans="1:1" ht="14.25" customHeight="1" x14ac:dyDescent="0.25">
      <c r="A196" s="223"/>
    </row>
    <row r="197" spans="1:1" ht="14.25" customHeight="1" x14ac:dyDescent="0.25">
      <c r="A197" s="223"/>
    </row>
    <row r="198" spans="1:1" ht="14.25" customHeight="1" x14ac:dyDescent="0.25">
      <c r="A198" s="223"/>
    </row>
    <row r="199" spans="1:1" ht="14.25" customHeight="1" x14ac:dyDescent="0.25">
      <c r="A199" s="223"/>
    </row>
    <row r="200" spans="1:1" ht="14.25" customHeight="1" x14ac:dyDescent="0.25">
      <c r="A200" s="223"/>
    </row>
    <row r="201" spans="1:1" ht="14.25" customHeight="1" x14ac:dyDescent="0.25">
      <c r="A201" s="223"/>
    </row>
    <row r="202" spans="1:1" ht="14.25" customHeight="1" x14ac:dyDescent="0.25">
      <c r="A202" s="223"/>
    </row>
    <row r="203" spans="1:1" ht="14.25" customHeight="1" x14ac:dyDescent="0.25">
      <c r="A203" s="223"/>
    </row>
    <row r="204" spans="1:1" ht="14.25" customHeight="1" x14ac:dyDescent="0.25">
      <c r="A204" s="223"/>
    </row>
    <row r="205" spans="1:1" ht="14.25" customHeight="1" x14ac:dyDescent="0.25">
      <c r="A205" s="223"/>
    </row>
    <row r="206" spans="1:1" ht="14.25" customHeight="1" x14ac:dyDescent="0.25">
      <c r="A206" s="223"/>
    </row>
    <row r="207" spans="1:1" ht="14.25" customHeight="1" x14ac:dyDescent="0.25">
      <c r="A207" s="223"/>
    </row>
    <row r="208" spans="1:1" ht="14.25" customHeight="1" x14ac:dyDescent="0.25">
      <c r="A208" s="223"/>
    </row>
    <row r="209" spans="1:1" ht="14.25" customHeight="1" x14ac:dyDescent="0.25">
      <c r="A209" s="223"/>
    </row>
    <row r="210" spans="1:1" ht="14.25" customHeight="1" x14ac:dyDescent="0.25">
      <c r="A210" s="223"/>
    </row>
    <row r="211" spans="1:1" ht="14.25" customHeight="1" x14ac:dyDescent="0.25">
      <c r="A211" s="223"/>
    </row>
    <row r="212" spans="1:1" ht="14.25" customHeight="1" x14ac:dyDescent="0.25">
      <c r="A212" s="223"/>
    </row>
    <row r="213" spans="1:1" ht="14.25" customHeight="1" x14ac:dyDescent="0.25">
      <c r="A213" s="223"/>
    </row>
    <row r="214" spans="1:1" ht="14.25" customHeight="1" x14ac:dyDescent="0.25">
      <c r="A214" s="223"/>
    </row>
    <row r="215" spans="1:1" ht="14.25" customHeight="1" x14ac:dyDescent="0.25">
      <c r="A215" s="223"/>
    </row>
    <row r="216" spans="1:1" ht="14.25" customHeight="1" x14ac:dyDescent="0.25">
      <c r="A216" s="223"/>
    </row>
    <row r="217" spans="1:1" ht="14.25" customHeight="1" x14ac:dyDescent="0.25">
      <c r="A217" s="223"/>
    </row>
    <row r="218" spans="1:1" ht="14.25" customHeight="1" x14ac:dyDescent="0.25">
      <c r="A218" s="223"/>
    </row>
    <row r="219" spans="1:1" ht="14.25" customHeight="1" x14ac:dyDescent="0.25">
      <c r="A219" s="223"/>
    </row>
    <row r="220" spans="1:1" ht="14.25" customHeight="1" x14ac:dyDescent="0.25">
      <c r="A220" s="223"/>
    </row>
    <row r="221" spans="1:1" ht="14.25" customHeight="1" x14ac:dyDescent="0.25">
      <c r="A221" s="223"/>
    </row>
    <row r="222" spans="1:1" ht="14.25" customHeight="1" x14ac:dyDescent="0.25">
      <c r="A222" s="223"/>
    </row>
    <row r="223" spans="1:1" ht="14.25" customHeight="1" x14ac:dyDescent="0.25">
      <c r="A223" s="223"/>
    </row>
    <row r="224" spans="1:1" ht="14.25" customHeight="1" x14ac:dyDescent="0.25">
      <c r="A224" s="223"/>
    </row>
    <row r="225" spans="1:1" ht="14.25" customHeight="1" x14ac:dyDescent="0.25">
      <c r="A225" s="223"/>
    </row>
    <row r="226" spans="1:1" ht="14.25" customHeight="1" x14ac:dyDescent="0.25">
      <c r="A226" s="223"/>
    </row>
    <row r="227" spans="1:1" ht="14.25" customHeight="1" x14ac:dyDescent="0.25">
      <c r="A227" s="223"/>
    </row>
    <row r="228" spans="1:1" ht="14.25" customHeight="1" x14ac:dyDescent="0.25">
      <c r="A228" s="223"/>
    </row>
    <row r="229" spans="1:1" ht="14.25" customHeight="1" x14ac:dyDescent="0.25">
      <c r="A229" s="223"/>
    </row>
    <row r="230" spans="1:1" ht="14.25" customHeight="1" x14ac:dyDescent="0.25">
      <c r="A230" s="223"/>
    </row>
    <row r="231" spans="1:1" ht="14.25" customHeight="1" x14ac:dyDescent="0.25">
      <c r="A231" s="223"/>
    </row>
    <row r="232" spans="1:1" ht="14.25" customHeight="1" x14ac:dyDescent="0.25">
      <c r="A232" s="223"/>
    </row>
    <row r="233" spans="1:1" ht="14.25" customHeight="1" x14ac:dyDescent="0.25">
      <c r="A233" s="223"/>
    </row>
    <row r="234" spans="1:1" ht="14.25" customHeight="1" x14ac:dyDescent="0.25">
      <c r="A234" s="223"/>
    </row>
    <row r="235" spans="1:1" ht="14.25" customHeight="1" x14ac:dyDescent="0.25">
      <c r="A235" s="223"/>
    </row>
    <row r="236" spans="1:1" ht="14.25" customHeight="1" x14ac:dyDescent="0.25">
      <c r="A236" s="223"/>
    </row>
    <row r="237" spans="1:1" ht="14.25" customHeight="1" x14ac:dyDescent="0.25">
      <c r="A237" s="223"/>
    </row>
    <row r="238" spans="1:1" ht="14.25" customHeight="1" x14ac:dyDescent="0.25">
      <c r="A238" s="223"/>
    </row>
    <row r="239" spans="1:1" ht="14.25" customHeight="1" x14ac:dyDescent="0.25">
      <c r="A239" s="223"/>
    </row>
    <row r="240" spans="1:1" ht="14.25" customHeight="1" x14ac:dyDescent="0.25">
      <c r="A240" s="223"/>
    </row>
    <row r="241" spans="1:1" ht="14.25" customHeight="1" x14ac:dyDescent="0.25">
      <c r="A241" s="223"/>
    </row>
    <row r="242" spans="1:1" ht="15.75" customHeight="1" x14ac:dyDescent="0.2">
      <c r="A242" s="263"/>
    </row>
    <row r="243" spans="1:1" ht="15.75" customHeight="1" x14ac:dyDescent="0.2">
      <c r="A243" s="263"/>
    </row>
    <row r="244" spans="1:1" ht="15.75" customHeight="1" x14ac:dyDescent="0.2">
      <c r="A244" s="263"/>
    </row>
    <row r="245" spans="1:1" ht="15.75" customHeight="1" x14ac:dyDescent="0.2">
      <c r="A245" s="263"/>
    </row>
    <row r="246" spans="1:1" ht="15.75" customHeight="1" x14ac:dyDescent="0.2">
      <c r="A246" s="263"/>
    </row>
    <row r="247" spans="1:1" ht="15.75" customHeight="1" x14ac:dyDescent="0.2">
      <c r="A247" s="263"/>
    </row>
    <row r="248" spans="1:1" ht="15.75" customHeight="1" x14ac:dyDescent="0.2">
      <c r="A248" s="263"/>
    </row>
    <row r="249" spans="1:1" ht="15.75" customHeight="1" x14ac:dyDescent="0.2">
      <c r="A249" s="263"/>
    </row>
    <row r="250" spans="1:1" ht="15.75" customHeight="1" x14ac:dyDescent="0.2">
      <c r="A250" s="263"/>
    </row>
    <row r="251" spans="1:1" ht="15.75" customHeight="1" x14ac:dyDescent="0.2">
      <c r="A251" s="263"/>
    </row>
    <row r="252" spans="1:1" ht="15.75" customHeight="1" x14ac:dyDescent="0.2">
      <c r="A252" s="263"/>
    </row>
    <row r="253" spans="1:1" ht="15.75" customHeight="1" x14ac:dyDescent="0.2">
      <c r="A253" s="263"/>
    </row>
    <row r="254" spans="1:1" ht="15.75" customHeight="1" x14ac:dyDescent="0.2">
      <c r="A254" s="263"/>
    </row>
    <row r="255" spans="1:1" ht="15.75" customHeight="1" x14ac:dyDescent="0.2">
      <c r="A255" s="263"/>
    </row>
    <row r="256" spans="1:1" ht="15.75" customHeight="1" x14ac:dyDescent="0.2">
      <c r="A256" s="263"/>
    </row>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ArD6dk4NE5nrXOlSxlIizbLYZkA7uGhTaYe/UZJrfQAfwBoTSYV+p3Wgc4EKgJBKYEfJBba849Gxl8SXtIYFMw==" saltValue="XEElk+vlSnwqagaTdcaOfA==" spinCount="100000" sheet="1" objects="1" scenarios="1" selectLockedCells="1"/>
  <mergeCells count="8">
    <mergeCell ref="R9:X9"/>
    <mergeCell ref="B27:H27"/>
    <mergeCell ref="J27:P27"/>
    <mergeCell ref="R27:X27"/>
    <mergeCell ref="E2:E8"/>
    <mergeCell ref="C4:D7"/>
    <mergeCell ref="J9:P9"/>
    <mergeCell ref="B9:H9"/>
  </mergeCells>
  <conditionalFormatting sqref="AA1:AC8">
    <cfRule type="expression" dxfId="30" priority="1">
      <formula>$AB$7&lt;0</formula>
    </cfRule>
  </conditionalFormatting>
  <conditionalFormatting sqref="AA1:AC8">
    <cfRule type="expression" dxfId="29" priority="2">
      <formula>$AB$7&gt;0</formula>
    </cfRule>
  </conditionalFormatting>
  <pageMargins left="0.7" right="0.7" top="0.75" bottom="0.75" header="0" footer="0"/>
  <pageSetup paperSize="9" orientation="portrait"/>
  <drawing r:id="rId1"/>
  <extLst>
    <ext xmlns:x14="http://schemas.microsoft.com/office/spreadsheetml/2009/9/main" uri="{CCE6A557-97BC-4b89-ADB6-D9C93CAAB3DF}">
      <x14:dataValidations xmlns:xm="http://schemas.microsoft.com/office/excel/2006/main" count="10">
        <x14:dataValidation type="list" allowBlank="1" showErrorMessage="1" xr:uid="{00000000-0002-0000-0A00-000000000000}">
          <x14:formula1>
            <xm:f>Workings!$K$4:$K$7</xm:f>
          </x14:formula1>
          <xm:sqref>S13:U13 K14:M14 C15:E15 S31:U31 K32:M32 C33:E33</xm:sqref>
        </x14:dataValidation>
        <x14:dataValidation type="list" allowBlank="1" showErrorMessage="1" xr:uid="{00000000-0002-0000-0A00-000001000000}">
          <x14:formula1>
            <xm:f>Workings!$H$4:$H$6</xm:f>
          </x14:formula1>
          <xm:sqref>K13:M13 C14:E14 K31:M31 C32:E32</xm:sqref>
        </x14:dataValidation>
        <x14:dataValidation type="list" allowBlank="1" showErrorMessage="1" xr:uid="{00000000-0002-0000-0A00-000002000000}">
          <x14:formula1>
            <xm:f>Workings!$X$4:$X$7</xm:f>
          </x14:formula1>
          <xm:sqref>K17:M17 C19:E19 K35:M35 C37:E37</xm:sqref>
        </x14:dataValidation>
        <x14:dataValidation type="list" allowBlank="1" showErrorMessage="1" xr:uid="{00000000-0002-0000-0A00-000003000000}">
          <x14:formula1>
            <xm:f>Workings!$N$4:$N$6</xm:f>
          </x14:formula1>
          <xm:sqref>C17:E17 C35:E35</xm:sqref>
        </x14:dataValidation>
        <x14:dataValidation type="list" allowBlank="1" showErrorMessage="1" xr:uid="{00000000-0002-0000-0A00-000004000000}">
          <x14:formula1>
            <xm:f>Workings!$E$4:$E$6</xm:f>
          </x14:formula1>
          <xm:sqref>C13:E13 C31:E31</xm:sqref>
        </x14:dataValidation>
        <x14:dataValidation type="list" allowBlank="1" showErrorMessage="1" xr:uid="{00000000-0002-0000-0A00-000005000000}">
          <x14:formula1>
            <xm:f>Workings!$V$4:$V$7</xm:f>
          </x14:formula1>
          <xm:sqref>K15:M15 K33:M33</xm:sqref>
        </x14:dataValidation>
        <x14:dataValidation type="list" allowBlank="1" showErrorMessage="1" xr:uid="{00000000-0002-0000-0A00-000006000000}">
          <x14:formula1>
            <xm:f>Workings!$B$4:$B$7</xm:f>
          </x14:formula1>
          <xm:sqref>C12:E12 K12:M12 S12:U12 C30:E30 K30:M30 S30:U30</xm:sqref>
        </x14:dataValidation>
        <x14:dataValidation type="list" allowBlank="1" showErrorMessage="1" xr:uid="{00000000-0002-0000-0A00-000007000000}">
          <x14:formula1>
            <xm:f>Workings!$T$4:$T$9</xm:f>
          </x14:formula1>
          <xm:sqref>C16:E16 C34:E34</xm:sqref>
        </x14:dataValidation>
        <x14:dataValidation type="list" allowBlank="1" showErrorMessage="1" xr:uid="{00000000-0002-0000-0A00-000008000000}">
          <x14:formula1>
            <xm:f>Workings!$Q$4:$Q$7</xm:f>
          </x14:formula1>
          <xm:sqref>S14:U14 K16:M16 C18:E18 S32:U32 K34:M34 C36:E36</xm:sqref>
        </x14:dataValidation>
        <x14:dataValidation type="list" allowBlank="1" showErrorMessage="1" xr:uid="{00000000-0002-0000-0A00-000009000000}">
          <x14:formula1>
            <xm:f>Workings!$Q$20:$Q$22</xm:f>
          </x14:formula1>
          <xm:sqref>G2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1000"/>
  <sheetViews>
    <sheetView showGridLines="0" zoomScale="70" zoomScaleNormal="70" workbookViewId="0">
      <selection activeCell="D9" sqref="D9"/>
    </sheetView>
  </sheetViews>
  <sheetFormatPr defaultColWidth="12.625" defaultRowHeight="15" customHeight="1" x14ac:dyDescent="0.2"/>
  <cols>
    <col min="1" max="1" width="2.375" customWidth="1"/>
    <col min="2" max="2" width="32.5" customWidth="1"/>
    <col min="3" max="3" width="3" customWidth="1"/>
    <col min="4" max="7" width="11.125" customWidth="1"/>
    <col min="8" max="8" width="2.625" customWidth="1"/>
    <col min="9" max="9" width="11.125" customWidth="1"/>
    <col min="10" max="11" width="2.5" customWidth="1"/>
    <col min="12" max="12" width="3.125" customWidth="1"/>
    <col min="13" max="13" width="18" customWidth="1"/>
    <col min="14" max="14" width="15.625" customWidth="1"/>
    <col min="15" max="28" width="8" customWidth="1"/>
  </cols>
  <sheetData>
    <row r="1" spans="1:28" ht="24.75" customHeight="1" x14ac:dyDescent="0.5">
      <c r="A1" s="70"/>
      <c r="B1" s="70"/>
      <c r="C1" s="265"/>
      <c r="D1" s="265"/>
      <c r="E1" s="265"/>
      <c r="F1" s="4"/>
      <c r="G1" s="263"/>
      <c r="H1" s="263"/>
      <c r="I1" s="263"/>
      <c r="J1" s="4"/>
      <c r="K1" s="3"/>
      <c r="L1" s="4"/>
      <c r="M1" s="4"/>
      <c r="N1" s="4"/>
      <c r="O1" s="4"/>
      <c r="P1" s="4"/>
      <c r="Q1" s="4"/>
      <c r="R1" s="4"/>
      <c r="S1" s="4"/>
      <c r="T1" s="4"/>
      <c r="U1" s="4"/>
      <c r="V1" s="4"/>
      <c r="W1" s="4"/>
      <c r="X1" s="4"/>
      <c r="Y1" s="4"/>
      <c r="Z1" s="4"/>
      <c r="AA1" s="4"/>
      <c r="AB1" s="263"/>
    </row>
    <row r="2" spans="1:28" ht="33" customHeight="1" x14ac:dyDescent="0.35">
      <c r="A2" s="94"/>
      <c r="B2" s="94" t="s">
        <v>182</v>
      </c>
      <c r="C2" s="278" t="s">
        <v>240</v>
      </c>
      <c r="D2" s="267"/>
      <c r="E2" s="164" t="s">
        <v>12</v>
      </c>
      <c r="F2" s="263"/>
      <c r="G2" s="280" t="s">
        <v>243</v>
      </c>
      <c r="H2" s="269"/>
      <c r="I2" s="269"/>
      <c r="J2" s="269"/>
      <c r="K2" s="269"/>
      <c r="L2" s="263"/>
      <c r="M2" s="71" t="s">
        <v>241</v>
      </c>
      <c r="N2" s="4"/>
      <c r="O2" s="4"/>
      <c r="P2" s="263"/>
      <c r="Q2" s="4"/>
      <c r="R2" s="4"/>
      <c r="S2" s="4"/>
      <c r="T2" s="4"/>
      <c r="U2" s="4"/>
      <c r="V2" s="4"/>
      <c r="W2" s="4"/>
      <c r="X2" s="4"/>
      <c r="Y2" s="4"/>
      <c r="Z2" s="4"/>
      <c r="AA2" s="4"/>
      <c r="AB2" s="4"/>
    </row>
    <row r="3" spans="1:28" ht="14.25" customHeight="1" x14ac:dyDescent="0.25">
      <c r="A3" s="4"/>
      <c r="B3" s="4"/>
      <c r="C3" s="267"/>
      <c r="D3" s="267"/>
      <c r="E3" s="265"/>
      <c r="F3" s="4"/>
      <c r="G3" s="281" t="s">
        <v>245</v>
      </c>
      <c r="H3" s="269"/>
      <c r="I3" s="269"/>
      <c r="J3" s="269"/>
      <c r="K3" s="269"/>
      <c r="L3" s="263"/>
      <c r="M3" s="1" t="s">
        <v>242</v>
      </c>
      <c r="N3" s="72">
        <f>I25-I13</f>
        <v>-4867.2000000000007</v>
      </c>
      <c r="O3" s="73">
        <f>N3/I13</f>
        <v>-0.4285714285714286</v>
      </c>
      <c r="P3" s="263"/>
      <c r="Q3" s="4"/>
      <c r="R3" s="4"/>
      <c r="S3" s="4"/>
      <c r="T3" s="4"/>
      <c r="U3" s="4"/>
      <c r="V3" s="4"/>
      <c r="W3" s="4"/>
      <c r="X3" s="4"/>
      <c r="Y3" s="4"/>
      <c r="Z3" s="4"/>
      <c r="AA3" s="4"/>
      <c r="AB3" s="263"/>
    </row>
    <row r="4" spans="1:28" ht="14.25" customHeight="1" x14ac:dyDescent="0.25">
      <c r="A4" s="4"/>
      <c r="B4" s="4"/>
      <c r="C4" s="267"/>
      <c r="D4" s="267"/>
      <c r="E4" s="265"/>
      <c r="F4" s="4"/>
      <c r="G4" s="4"/>
      <c r="H4" s="4"/>
      <c r="I4" s="4"/>
      <c r="J4" s="263"/>
      <c r="K4" s="4"/>
      <c r="L4" s="263"/>
      <c r="M4" s="1"/>
      <c r="N4" s="4"/>
      <c r="O4" s="73"/>
      <c r="P4" s="263"/>
      <c r="Q4" s="4"/>
      <c r="R4" s="4"/>
      <c r="S4" s="4"/>
      <c r="T4" s="4"/>
      <c r="U4" s="4"/>
      <c r="V4" s="4"/>
      <c r="W4" s="4"/>
      <c r="X4" s="4"/>
      <c r="Y4" s="4"/>
      <c r="Z4" s="4"/>
      <c r="AA4" s="4"/>
      <c r="AB4" s="4"/>
    </row>
    <row r="5" spans="1:28" ht="14.25" customHeight="1" x14ac:dyDescent="0.25">
      <c r="A5" s="4"/>
      <c r="B5" s="4"/>
      <c r="C5" s="267"/>
      <c r="D5" s="267"/>
      <c r="E5" s="265"/>
      <c r="F5" s="223"/>
      <c r="G5" s="4"/>
      <c r="H5" s="4"/>
      <c r="I5" s="4"/>
      <c r="J5" s="4"/>
      <c r="K5" s="4"/>
      <c r="L5" s="263"/>
      <c r="M5" s="1" t="s">
        <v>260</v>
      </c>
      <c r="N5" s="75">
        <f>I27-I15</f>
        <v>-9.5696639999999995</v>
      </c>
      <c r="O5" s="73">
        <f>N5/I15</f>
        <v>-0.42857142857142855</v>
      </c>
      <c r="P5" s="263"/>
      <c r="Q5" s="4"/>
      <c r="R5" s="4"/>
      <c r="S5" s="4"/>
      <c r="T5" s="4"/>
      <c r="U5" s="4"/>
      <c r="V5" s="4"/>
      <c r="W5" s="4"/>
      <c r="X5" s="4"/>
      <c r="Y5" s="4"/>
      <c r="Z5" s="4"/>
      <c r="AA5" s="4"/>
      <c r="AB5" s="4"/>
    </row>
    <row r="6" spans="1:28" ht="14.25" customHeight="1" x14ac:dyDescent="0.25">
      <c r="A6" s="1"/>
      <c r="B6" s="1"/>
      <c r="C6" s="267"/>
      <c r="D6" s="267"/>
      <c r="E6" s="263"/>
      <c r="F6" s="263"/>
      <c r="G6" s="263"/>
      <c r="H6" s="263"/>
      <c r="I6" s="263"/>
      <c r="J6" s="263"/>
      <c r="K6" s="1"/>
      <c r="L6" s="1"/>
      <c r="M6" s="1"/>
      <c r="N6" s="1"/>
      <c r="O6" s="1"/>
      <c r="P6" s="1"/>
      <c r="Q6" s="1"/>
      <c r="R6" s="1"/>
      <c r="S6" s="1"/>
      <c r="T6" s="1"/>
      <c r="U6" s="1"/>
      <c r="V6" s="1"/>
      <c r="W6" s="1"/>
      <c r="X6" s="1"/>
      <c r="Y6" s="1"/>
      <c r="Z6" s="1"/>
      <c r="AA6" s="1"/>
      <c r="AB6" s="1"/>
    </row>
    <row r="7" spans="1:28" ht="18.75" customHeight="1" x14ac:dyDescent="0.35">
      <c r="A7" s="82"/>
      <c r="B7" s="270" t="s">
        <v>246</v>
      </c>
      <c r="C7" s="271"/>
      <c r="D7" s="271"/>
      <c r="E7" s="271"/>
      <c r="F7" s="271"/>
      <c r="G7" s="271"/>
      <c r="H7" s="271"/>
      <c r="I7" s="271"/>
      <c r="J7" s="272"/>
      <c r="K7" s="15"/>
      <c r="L7" s="15"/>
      <c r="M7" s="15"/>
      <c r="N7" s="15"/>
      <c r="O7" s="15"/>
      <c r="P7" s="15"/>
      <c r="Q7" s="15"/>
      <c r="R7" s="76"/>
      <c r="S7" s="15"/>
      <c r="T7" s="15"/>
      <c r="U7" s="15"/>
      <c r="V7" s="15"/>
      <c r="W7" s="15"/>
      <c r="X7" s="15"/>
      <c r="Y7" s="15"/>
      <c r="Z7" s="15"/>
      <c r="AA7" s="15"/>
      <c r="AB7" s="15"/>
    </row>
    <row r="8" spans="1:28" ht="14.25" customHeight="1" x14ac:dyDescent="0.25">
      <c r="A8" s="4"/>
      <c r="B8" s="203"/>
      <c r="C8" s="4"/>
      <c r="D8" s="4"/>
      <c r="E8" s="4"/>
      <c r="F8" s="4"/>
      <c r="G8" s="4"/>
      <c r="H8" s="4"/>
      <c r="I8" s="4"/>
      <c r="J8" s="204"/>
      <c r="K8" s="4"/>
      <c r="L8" s="4"/>
      <c r="M8" s="4"/>
      <c r="N8" s="4"/>
      <c r="O8" s="4"/>
      <c r="P8" s="4"/>
      <c r="Q8" s="4"/>
      <c r="R8" s="4"/>
      <c r="S8" s="4"/>
      <c r="T8" s="4"/>
      <c r="U8" s="4"/>
      <c r="V8" s="4"/>
      <c r="W8" s="4"/>
      <c r="X8" s="4"/>
      <c r="Y8" s="4"/>
      <c r="Z8" s="4"/>
      <c r="AA8" s="4"/>
      <c r="AB8" s="4"/>
    </row>
    <row r="9" spans="1:28" ht="14.25" customHeight="1" x14ac:dyDescent="0.25">
      <c r="A9" s="4"/>
      <c r="B9" s="203" t="s">
        <v>296</v>
      </c>
      <c r="C9" s="252"/>
      <c r="D9" s="211">
        <v>10</v>
      </c>
      <c r="E9" s="211"/>
      <c r="F9" s="211"/>
      <c r="G9" s="211"/>
      <c r="H9" s="4"/>
      <c r="I9" s="232">
        <f t="shared" ref="I9:I11" si="0">SUM(D9:H9)</f>
        <v>10</v>
      </c>
      <c r="J9" s="204"/>
      <c r="K9" s="4"/>
      <c r="L9" s="4"/>
      <c r="M9" s="4"/>
      <c r="N9" s="4"/>
      <c r="O9" s="4"/>
      <c r="P9" s="4"/>
      <c r="Q9" s="4"/>
      <c r="R9" s="4"/>
      <c r="S9" s="4"/>
      <c r="T9" s="4"/>
      <c r="U9" s="4"/>
      <c r="V9" s="4"/>
      <c r="W9" s="4"/>
      <c r="X9" s="4"/>
      <c r="Y9" s="4"/>
      <c r="Z9" s="4"/>
      <c r="AA9" s="4"/>
      <c r="AB9" s="4"/>
    </row>
    <row r="10" spans="1:28" ht="14.25" customHeight="1" x14ac:dyDescent="0.25">
      <c r="A10" s="4"/>
      <c r="B10" s="203" t="s">
        <v>297</v>
      </c>
      <c r="C10" s="252"/>
      <c r="D10" s="211">
        <v>24</v>
      </c>
      <c r="E10" s="211"/>
      <c r="F10" s="211"/>
      <c r="G10" s="211"/>
      <c r="H10" s="4"/>
      <c r="I10" s="232">
        <f t="shared" si="0"/>
        <v>24</v>
      </c>
      <c r="J10" s="204"/>
      <c r="K10" s="4"/>
      <c r="L10" s="4"/>
      <c r="M10" s="4"/>
      <c r="N10" s="4"/>
      <c r="O10" s="4"/>
      <c r="P10" s="4"/>
      <c r="Q10" s="4"/>
      <c r="R10" s="4"/>
      <c r="S10" s="4"/>
      <c r="T10" s="4"/>
      <c r="U10" s="4"/>
      <c r="V10" s="4"/>
      <c r="W10" s="4"/>
      <c r="X10" s="4"/>
      <c r="Y10" s="4"/>
      <c r="Z10" s="4"/>
      <c r="AA10" s="4"/>
      <c r="AB10" s="4"/>
    </row>
    <row r="11" spans="1:28" ht="14.25" customHeight="1" x14ac:dyDescent="0.25">
      <c r="A11" s="4"/>
      <c r="B11" s="203" t="s">
        <v>298</v>
      </c>
      <c r="C11" s="252"/>
      <c r="D11" s="211">
        <v>7</v>
      </c>
      <c r="E11" s="211"/>
      <c r="F11" s="211"/>
      <c r="G11" s="211"/>
      <c r="H11" s="4"/>
      <c r="I11" s="232">
        <f t="shared" si="0"/>
        <v>7</v>
      </c>
      <c r="J11" s="204"/>
      <c r="K11" s="4"/>
      <c r="L11" s="4"/>
      <c r="M11" s="4"/>
      <c r="N11" s="4"/>
      <c r="O11" s="4"/>
      <c r="P11" s="4"/>
      <c r="Q11" s="4"/>
      <c r="R11" s="4"/>
      <c r="S11" s="4"/>
      <c r="T11" s="4"/>
      <c r="U11" s="4"/>
      <c r="V11" s="4"/>
      <c r="W11" s="4"/>
      <c r="X11" s="4"/>
      <c r="Y11" s="4"/>
      <c r="Z11" s="4"/>
      <c r="AA11" s="4"/>
      <c r="AB11" s="4"/>
    </row>
    <row r="12" spans="1:28" ht="14.25" customHeight="1" x14ac:dyDescent="0.25">
      <c r="A12" s="4"/>
      <c r="B12" s="203"/>
      <c r="C12" s="4"/>
      <c r="D12" s="4"/>
      <c r="E12" s="4"/>
      <c r="F12" s="4"/>
      <c r="G12" s="4"/>
      <c r="H12" s="4"/>
      <c r="I12" s="4"/>
      <c r="J12" s="204"/>
      <c r="K12" s="4"/>
      <c r="L12" s="4"/>
      <c r="M12" s="4"/>
      <c r="N12" s="4"/>
      <c r="O12" s="4"/>
      <c r="P12" s="4"/>
      <c r="Q12" s="4"/>
      <c r="R12" s="4"/>
      <c r="S12" s="4"/>
      <c r="T12" s="4"/>
      <c r="U12" s="4"/>
      <c r="V12" s="4"/>
      <c r="W12" s="4"/>
      <c r="X12" s="4"/>
      <c r="Y12" s="4"/>
      <c r="Z12" s="4"/>
      <c r="AA12" s="4"/>
      <c r="AB12" s="4"/>
    </row>
    <row r="13" spans="1:28" ht="14.25" customHeight="1" x14ac:dyDescent="0.25">
      <c r="A13" s="4"/>
      <c r="B13" s="203" t="s">
        <v>256</v>
      </c>
      <c r="C13" s="79"/>
      <c r="D13" s="72">
        <f>IF('1. Assumptions'!$C$18="Teaching",(D9*D10*D11*52*'1. Assumptions'!$L$9)*'1. Assumptions'!$H$18/12,(D9*D10*D11*52*'1. Assumptions'!$L$9))</f>
        <v>11356.800000000001</v>
      </c>
      <c r="E13" s="72">
        <f>IF('1. Assumptions'!$C$18="Teaching",(E9*E10*E11*52*'1. Assumptions'!$L$9)*'1. Assumptions'!$H$18/12,(E9*E10*E11*52*'1. Assumptions'!$L$9))</f>
        <v>0</v>
      </c>
      <c r="F13" s="72">
        <f>IF('1. Assumptions'!$C$18="Teaching",(F9*F10*F11*52*'1. Assumptions'!$L$9)*'1. Assumptions'!$H$18/12,(F9*F10*F11*52*'1. Assumptions'!$L$9))</f>
        <v>0</v>
      </c>
      <c r="G13" s="72">
        <f>IF('1. Assumptions'!$C$18="Teaching",(G9*G10*G11*52*'1. Assumptions'!$L$9)*'1. Assumptions'!$H$18/12,(G9*G10*G11*52*'1. Assumptions'!$L$9))</f>
        <v>0</v>
      </c>
      <c r="H13" s="79"/>
      <c r="I13" s="72">
        <f>SUM(D13:H13)</f>
        <v>11356.800000000001</v>
      </c>
      <c r="J13" s="204"/>
      <c r="K13" s="4"/>
      <c r="L13" s="4"/>
      <c r="M13" s="4"/>
      <c r="N13" s="4"/>
      <c r="O13" s="4"/>
      <c r="P13" s="4"/>
      <c r="Q13" s="4"/>
      <c r="R13" s="4"/>
      <c r="S13" s="4"/>
      <c r="T13" s="4"/>
      <c r="U13" s="4"/>
      <c r="V13" s="4"/>
      <c r="W13" s="4"/>
      <c r="X13" s="4"/>
      <c r="Y13" s="4"/>
      <c r="Z13" s="4"/>
      <c r="AA13" s="4"/>
      <c r="AB13" s="4"/>
    </row>
    <row r="14" spans="1:28" ht="14.25" customHeight="1" x14ac:dyDescent="0.25">
      <c r="A14" s="4"/>
      <c r="B14" s="203"/>
      <c r="C14" s="79"/>
      <c r="D14" s="79"/>
      <c r="E14" s="79"/>
      <c r="F14" s="79"/>
      <c r="G14" s="79"/>
      <c r="H14" s="79"/>
      <c r="I14" s="79"/>
      <c r="J14" s="204"/>
      <c r="K14" s="4"/>
      <c r="L14" s="4"/>
      <c r="M14" s="4"/>
      <c r="N14" s="4"/>
      <c r="O14" s="4"/>
      <c r="P14" s="4"/>
      <c r="Q14" s="4"/>
      <c r="R14" s="4"/>
      <c r="S14" s="4"/>
      <c r="T14" s="4"/>
      <c r="U14" s="4"/>
      <c r="V14" s="4"/>
      <c r="W14" s="4"/>
      <c r="X14" s="4"/>
      <c r="Y14" s="4"/>
      <c r="Z14" s="4"/>
      <c r="AA14" s="4"/>
      <c r="AB14" s="4"/>
    </row>
    <row r="15" spans="1:28" ht="14.25" customHeight="1" x14ac:dyDescent="0.25">
      <c r="A15" s="4"/>
      <c r="B15" s="203" t="s">
        <v>272</v>
      </c>
      <c r="C15" s="253"/>
      <c r="D15" s="234">
        <f>IF('1. Assumptions'!$C$18="Teaching",(D9*D10*D11*52*('1. Assumptions'!$L$13/1000))*'1. Assumptions'!$H$18/12,(D9*D10*D11*52*('1. Assumptions'!$L$13/1000)))</f>
        <v>22.329215999999999</v>
      </c>
      <c r="E15" s="234">
        <f>IF('1. Assumptions'!$C$18="Teaching",(E9*E10*E11*52*('1. Assumptions'!$L$13/1000))*'1. Assumptions'!$H$18/12,(E9*E10*E11*52*('1. Assumptions'!$L$13/1000)))</f>
        <v>0</v>
      </c>
      <c r="F15" s="234">
        <f>IF('1. Assumptions'!$C$18="Teaching",(F9*F10*F11*52*('1. Assumptions'!$L$13/1000))*'1. Assumptions'!$H$18/12,(F9*F10*F11*52*('1. Assumptions'!$L$13/1000)))</f>
        <v>0</v>
      </c>
      <c r="G15" s="234">
        <f>IF('1. Assumptions'!$C$18="Teaching",(G9*G10*G11*52*('1. Assumptions'!$L$13/1000))*'1. Assumptions'!$H$18/12,(G9*G10*G11*52*('1. Assumptions'!$L$13/1000)))</f>
        <v>0</v>
      </c>
      <c r="H15" s="254"/>
      <c r="I15" s="232">
        <f>SUM(D15:H15)</f>
        <v>22.329215999999999</v>
      </c>
      <c r="J15" s="204"/>
      <c r="K15" s="4"/>
      <c r="L15" s="4"/>
      <c r="M15" s="4"/>
      <c r="N15" s="4"/>
      <c r="O15" s="4"/>
      <c r="P15" s="4"/>
      <c r="Q15" s="4"/>
      <c r="R15" s="4"/>
      <c r="S15" s="4"/>
      <c r="T15" s="4"/>
      <c r="U15" s="4"/>
      <c r="V15" s="4"/>
      <c r="W15" s="4"/>
      <c r="X15" s="4"/>
      <c r="Y15" s="4"/>
      <c r="Z15" s="4"/>
      <c r="AA15" s="4"/>
      <c r="AB15" s="4"/>
    </row>
    <row r="16" spans="1:28" ht="14.25" customHeight="1" x14ac:dyDescent="0.25">
      <c r="A16" s="4"/>
      <c r="B16" s="212"/>
      <c r="C16" s="213"/>
      <c r="D16" s="213"/>
      <c r="E16" s="213"/>
      <c r="F16" s="213"/>
      <c r="G16" s="213"/>
      <c r="H16" s="213"/>
      <c r="I16" s="213"/>
      <c r="J16" s="214"/>
      <c r="K16" s="4"/>
      <c r="L16" s="4"/>
      <c r="M16" s="4"/>
      <c r="N16" s="4"/>
      <c r="O16" s="4"/>
      <c r="P16" s="4"/>
      <c r="Q16" s="4"/>
      <c r="R16" s="4"/>
      <c r="S16" s="4"/>
      <c r="T16" s="4"/>
      <c r="U16" s="4"/>
      <c r="V16" s="4"/>
      <c r="W16" s="4"/>
      <c r="X16" s="4"/>
      <c r="Y16" s="4"/>
      <c r="Z16" s="4"/>
      <c r="AA16" s="4"/>
      <c r="AB16" s="4"/>
    </row>
    <row r="17" spans="1:28" ht="14.25" customHeight="1" x14ac:dyDescent="0.25">
      <c r="A17" s="4"/>
      <c r="B17" s="4"/>
      <c r="C17" s="4"/>
      <c r="D17" s="4"/>
      <c r="E17" s="4"/>
      <c r="F17" s="4"/>
      <c r="G17" s="84"/>
      <c r="H17" s="4"/>
      <c r="I17" s="4"/>
      <c r="J17" s="4"/>
      <c r="K17" s="4"/>
      <c r="L17" s="4"/>
      <c r="M17" s="4"/>
      <c r="N17" s="4"/>
      <c r="O17" s="4"/>
      <c r="P17" s="4"/>
      <c r="Q17" s="4"/>
      <c r="R17" s="4"/>
      <c r="S17" s="4"/>
      <c r="T17" s="4"/>
      <c r="U17" s="4"/>
      <c r="V17" s="4"/>
      <c r="W17" s="4"/>
      <c r="X17" s="4"/>
      <c r="Y17" s="4"/>
      <c r="Z17" s="4"/>
      <c r="AA17" s="4"/>
      <c r="AB17" s="4"/>
    </row>
    <row r="18" spans="1:28" ht="14.25" customHeight="1" x14ac:dyDescent="0.2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row>
    <row r="19" spans="1:28" ht="20.25" customHeight="1" x14ac:dyDescent="0.35">
      <c r="A19" s="82"/>
      <c r="B19" s="264" t="s">
        <v>258</v>
      </c>
      <c r="C19" s="85"/>
      <c r="D19" s="85"/>
      <c r="E19" s="85"/>
      <c r="F19" s="85"/>
      <c r="G19" s="85"/>
      <c r="H19" s="85"/>
      <c r="I19" s="85"/>
      <c r="J19" s="86"/>
      <c r="K19" s="4"/>
      <c r="L19" s="4"/>
      <c r="M19" s="4"/>
      <c r="N19" s="4"/>
      <c r="O19" s="4"/>
      <c r="P19" s="4"/>
      <c r="Q19" s="4"/>
      <c r="R19" s="4"/>
      <c r="S19" s="4"/>
      <c r="T19" s="4"/>
      <c r="U19" s="4"/>
      <c r="V19" s="4"/>
      <c r="W19" s="4"/>
      <c r="X19" s="4"/>
      <c r="Y19" s="4"/>
      <c r="Z19" s="4"/>
      <c r="AA19" s="4"/>
      <c r="AB19" s="4"/>
    </row>
    <row r="20" spans="1:28" ht="14.25" customHeight="1" x14ac:dyDescent="0.25">
      <c r="A20" s="4"/>
      <c r="B20" s="203"/>
      <c r="C20" s="4"/>
      <c r="D20" s="4"/>
      <c r="E20" s="4"/>
      <c r="F20" s="4"/>
      <c r="G20" s="4"/>
      <c r="H20" s="4"/>
      <c r="I20" s="4"/>
      <c r="J20" s="204"/>
      <c r="K20" s="4"/>
      <c r="L20" s="4"/>
      <c r="M20" s="4"/>
      <c r="N20" s="4"/>
      <c r="O20" s="4"/>
      <c r="P20" s="4"/>
      <c r="Q20" s="4"/>
      <c r="R20" s="4"/>
      <c r="S20" s="4"/>
      <c r="T20" s="4"/>
      <c r="U20" s="4"/>
      <c r="V20" s="4"/>
      <c r="W20" s="4"/>
      <c r="X20" s="4"/>
      <c r="Y20" s="4"/>
      <c r="Z20" s="4"/>
      <c r="AA20" s="4"/>
      <c r="AB20" s="4"/>
    </row>
    <row r="21" spans="1:28" ht="14.25" customHeight="1" x14ac:dyDescent="0.25">
      <c r="A21" s="4"/>
      <c r="B21" s="203" t="s">
        <v>296</v>
      </c>
      <c r="C21" s="252"/>
      <c r="D21" s="211">
        <v>8</v>
      </c>
      <c r="E21" s="211"/>
      <c r="F21" s="211"/>
      <c r="G21" s="211"/>
      <c r="H21" s="4"/>
      <c r="I21" s="232">
        <f t="shared" ref="I21:I23" si="1">SUM(D21:H21)</f>
        <v>8</v>
      </c>
      <c r="J21" s="204"/>
      <c r="K21" s="4"/>
      <c r="L21" s="4"/>
      <c r="M21" s="4"/>
      <c r="N21" s="4"/>
      <c r="O21" s="4"/>
      <c r="P21" s="4"/>
      <c r="Q21" s="4"/>
      <c r="R21" s="4"/>
      <c r="S21" s="4"/>
      <c r="T21" s="4"/>
      <c r="U21" s="4"/>
      <c r="V21" s="4"/>
      <c r="W21" s="4"/>
      <c r="X21" s="4"/>
      <c r="Y21" s="4"/>
      <c r="Z21" s="4"/>
      <c r="AA21" s="4"/>
      <c r="AB21" s="4"/>
    </row>
    <row r="22" spans="1:28" ht="14.25" customHeight="1" x14ac:dyDescent="0.25">
      <c r="A22" s="4"/>
      <c r="B22" s="203" t="s">
        <v>297</v>
      </c>
      <c r="C22" s="252"/>
      <c r="D22" s="211">
        <v>24</v>
      </c>
      <c r="E22" s="211"/>
      <c r="F22" s="211"/>
      <c r="G22" s="211"/>
      <c r="H22" s="4"/>
      <c r="I22" s="232">
        <f t="shared" si="1"/>
        <v>24</v>
      </c>
      <c r="J22" s="204"/>
      <c r="K22" s="4"/>
      <c r="L22" s="4"/>
      <c r="M22" s="4"/>
      <c r="N22" s="4"/>
      <c r="O22" s="4"/>
      <c r="P22" s="4"/>
      <c r="Q22" s="4"/>
      <c r="R22" s="4"/>
      <c r="S22" s="4"/>
      <c r="T22" s="4"/>
      <c r="U22" s="4"/>
      <c r="V22" s="4"/>
      <c r="W22" s="4"/>
      <c r="X22" s="4"/>
      <c r="Y22" s="4"/>
      <c r="Z22" s="4"/>
      <c r="AA22" s="4"/>
      <c r="AB22" s="4"/>
    </row>
    <row r="23" spans="1:28" ht="14.25" customHeight="1" x14ac:dyDescent="0.25">
      <c r="A23" s="4"/>
      <c r="B23" s="203" t="s">
        <v>298</v>
      </c>
      <c r="C23" s="252"/>
      <c r="D23" s="211">
        <v>5</v>
      </c>
      <c r="E23" s="211"/>
      <c r="F23" s="211"/>
      <c r="G23" s="211"/>
      <c r="H23" s="4"/>
      <c r="I23" s="232">
        <f t="shared" si="1"/>
        <v>5</v>
      </c>
      <c r="J23" s="204"/>
      <c r="K23" s="4"/>
      <c r="L23" s="4"/>
      <c r="M23" s="4"/>
      <c r="N23" s="4"/>
      <c r="O23" s="4"/>
      <c r="P23" s="4"/>
      <c r="Q23" s="4"/>
      <c r="R23" s="4"/>
      <c r="S23" s="4"/>
      <c r="T23" s="4"/>
      <c r="U23" s="4"/>
      <c r="V23" s="4"/>
      <c r="W23" s="4"/>
      <c r="X23" s="4"/>
      <c r="Y23" s="4"/>
      <c r="Z23" s="4"/>
      <c r="AA23" s="4"/>
      <c r="AB23" s="4"/>
    </row>
    <row r="24" spans="1:28" ht="14.25" customHeight="1" x14ac:dyDescent="0.25">
      <c r="A24" s="4"/>
      <c r="B24" s="203"/>
      <c r="C24" s="162"/>
      <c r="D24" s="4"/>
      <c r="E24" s="4"/>
      <c r="F24" s="4"/>
      <c r="G24" s="4"/>
      <c r="H24" s="4"/>
      <c r="I24" s="4"/>
      <c r="J24" s="204"/>
      <c r="K24" s="4"/>
      <c r="L24" s="4"/>
      <c r="M24" s="4"/>
      <c r="N24" s="4"/>
      <c r="O24" s="4"/>
      <c r="P24" s="4"/>
      <c r="Q24" s="3"/>
      <c r="R24" s="4"/>
      <c r="S24" s="4"/>
      <c r="T24" s="4"/>
      <c r="U24" s="4"/>
      <c r="V24" s="4"/>
      <c r="W24" s="4"/>
      <c r="X24" s="4"/>
      <c r="Y24" s="4"/>
      <c r="Z24" s="4"/>
      <c r="AA24" s="4"/>
      <c r="AB24" s="4"/>
    </row>
    <row r="25" spans="1:28" ht="14.25" customHeight="1" x14ac:dyDescent="0.25">
      <c r="A25" s="4"/>
      <c r="B25" s="203" t="s">
        <v>256</v>
      </c>
      <c r="C25" s="163"/>
      <c r="D25" s="72">
        <f>IF('1. Assumptions'!$C$18="Teaching",(D21*D22*D23*52*'1. Assumptions'!$L$9)*'1. Assumptions'!$H$18/12,(D21*D22*D23*52*'1. Assumptions'!$L$9))</f>
        <v>6489.6</v>
      </c>
      <c r="E25" s="72">
        <f>IF('1. Assumptions'!$C$18="Teaching",(E21*E22*E23*52*'1. Assumptions'!$L$9)*'1. Assumptions'!$H$18/12,(E21*E22*E23*52*'1. Assumptions'!$L$9))</f>
        <v>0</v>
      </c>
      <c r="F25" s="72">
        <f>IF('1. Assumptions'!$C$18="Teaching",(F21*F22*F23*52*'1. Assumptions'!$L$9)*'1. Assumptions'!$H$18/12,(F21*F22*F23*52*'1. Assumptions'!$L$9))</f>
        <v>0</v>
      </c>
      <c r="G25" s="72">
        <f>IF('1. Assumptions'!$C$18="Teaching",(G21*G22*G23*52*'1. Assumptions'!$L$9)*'1. Assumptions'!$H$18/12,(G21*G22*G23*52*'1. Assumptions'!$L$9))</f>
        <v>0</v>
      </c>
      <c r="H25" s="79"/>
      <c r="I25" s="72">
        <f>SUM(D25:H25)</f>
        <v>6489.6</v>
      </c>
      <c r="J25" s="204"/>
      <c r="K25" s="4"/>
      <c r="L25" s="4"/>
      <c r="M25" s="4"/>
      <c r="N25" s="4"/>
      <c r="O25" s="4"/>
      <c r="P25" s="4"/>
      <c r="Q25" s="4"/>
      <c r="R25" s="4"/>
      <c r="S25" s="4"/>
      <c r="T25" s="4"/>
      <c r="U25" s="4"/>
      <c r="V25" s="4"/>
      <c r="W25" s="4"/>
      <c r="X25" s="4"/>
      <c r="Y25" s="4"/>
      <c r="Z25" s="4"/>
      <c r="AA25" s="4"/>
      <c r="AB25" s="4"/>
    </row>
    <row r="26" spans="1:28" ht="14.25" customHeight="1" x14ac:dyDescent="0.25">
      <c r="A26" s="4"/>
      <c r="B26" s="203"/>
      <c r="C26" s="163"/>
      <c r="D26" s="79"/>
      <c r="E26" s="79"/>
      <c r="F26" s="79"/>
      <c r="G26" s="79"/>
      <c r="H26" s="79"/>
      <c r="I26" s="79"/>
      <c r="J26" s="204"/>
      <c r="K26" s="4"/>
      <c r="L26" s="4"/>
      <c r="M26" s="4"/>
      <c r="N26" s="4"/>
      <c r="O26" s="4"/>
      <c r="P26" s="4"/>
      <c r="Q26" s="4"/>
      <c r="R26" s="4"/>
      <c r="S26" s="4"/>
      <c r="T26" s="4"/>
      <c r="U26" s="4"/>
      <c r="V26" s="4"/>
      <c r="W26" s="4"/>
      <c r="X26" s="4"/>
      <c r="Y26" s="4"/>
      <c r="Z26" s="4"/>
      <c r="AA26" s="4"/>
      <c r="AB26" s="4"/>
    </row>
    <row r="27" spans="1:28" ht="14.25" customHeight="1" x14ac:dyDescent="0.25">
      <c r="A27" s="4"/>
      <c r="B27" s="203" t="s">
        <v>272</v>
      </c>
      <c r="C27" s="253"/>
      <c r="D27" s="234">
        <f>IF('1. Assumptions'!$C$18="Teaching",(D21*D22*D23*52*('1. Assumptions'!$L$13/1000))*'1. Assumptions'!$H$18/12,(D21*D22*D23*52*('1. Assumptions'!$L$13/1000)))</f>
        <v>12.759551999999999</v>
      </c>
      <c r="E27" s="234">
        <f>IF('1. Assumptions'!$C$18="Teaching",(E21*E22*E23*52*('1. Assumptions'!$L$13/1000))*'1. Assumptions'!$H$18/12,(E21*E22*E23*52*('1. Assumptions'!$L$13/1000)))</f>
        <v>0</v>
      </c>
      <c r="F27" s="234">
        <f>IF('1. Assumptions'!$C$18="Teaching",(F21*F22*F23*52*('1. Assumptions'!$L$13/1000))*'1. Assumptions'!$H$18/12,(F21*F22*F23*52*('1. Assumptions'!$L$13/1000)))</f>
        <v>0</v>
      </c>
      <c r="G27" s="234">
        <f>IF('1. Assumptions'!$C$18="Teaching",(G21*G22*G23*52*('1. Assumptions'!$L$13/1000))*'1. Assumptions'!$H$18/12,(G21*G22*G23*52*('1. Assumptions'!$L$13/1000)))</f>
        <v>0</v>
      </c>
      <c r="H27" s="254"/>
      <c r="I27" s="232">
        <f>SUM(D27:H27)</f>
        <v>12.759551999999999</v>
      </c>
      <c r="J27" s="204"/>
      <c r="K27" s="4"/>
      <c r="L27" s="4"/>
      <c r="M27" s="4"/>
      <c r="N27" s="4"/>
      <c r="O27" s="4"/>
      <c r="P27" s="4"/>
      <c r="Q27" s="4"/>
      <c r="R27" s="4"/>
      <c r="S27" s="4"/>
      <c r="T27" s="4"/>
      <c r="U27" s="4"/>
      <c r="V27" s="4"/>
      <c r="W27" s="4"/>
      <c r="X27" s="4"/>
      <c r="Y27" s="4"/>
      <c r="Z27" s="4"/>
      <c r="AA27" s="4"/>
      <c r="AB27" s="4"/>
    </row>
    <row r="28" spans="1:28" ht="14.25" customHeight="1" x14ac:dyDescent="0.25">
      <c r="A28" s="4"/>
      <c r="B28" s="212"/>
      <c r="C28" s="213"/>
      <c r="D28" s="213"/>
      <c r="E28" s="213"/>
      <c r="F28" s="213"/>
      <c r="G28" s="213"/>
      <c r="H28" s="213"/>
      <c r="I28" s="213"/>
      <c r="J28" s="214"/>
      <c r="K28" s="4"/>
      <c r="L28" s="4"/>
      <c r="M28" s="4"/>
      <c r="N28" s="4"/>
      <c r="O28" s="4"/>
      <c r="P28" s="4"/>
      <c r="Q28" s="4"/>
      <c r="R28" s="4"/>
      <c r="S28" s="4"/>
      <c r="T28" s="4"/>
      <c r="U28" s="4"/>
      <c r="V28" s="4"/>
      <c r="W28" s="4"/>
      <c r="X28" s="4"/>
      <c r="Y28" s="4"/>
      <c r="Z28" s="4"/>
      <c r="AA28" s="4"/>
      <c r="AB28" s="4"/>
    </row>
    <row r="29" spans="1:28" ht="14.25" customHeight="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row>
    <row r="30" spans="1:28" ht="14.25" customHeight="1" x14ac:dyDescent="0.25">
      <c r="A30" s="1"/>
      <c r="B30" s="1"/>
      <c r="C30" s="4"/>
      <c r="D30" s="4"/>
      <c r="E30" s="4"/>
      <c r="F30" s="4"/>
      <c r="G30" s="4"/>
      <c r="H30" s="4"/>
      <c r="I30" s="4"/>
      <c r="J30" s="4"/>
      <c r="K30" s="4"/>
      <c r="L30" s="4"/>
      <c r="M30" s="4"/>
      <c r="N30" s="4"/>
      <c r="O30" s="4"/>
      <c r="P30" s="4"/>
      <c r="Q30" s="4"/>
      <c r="R30" s="4"/>
      <c r="S30" s="4"/>
      <c r="T30" s="4"/>
      <c r="U30" s="4"/>
      <c r="V30" s="4"/>
      <c r="W30" s="4"/>
      <c r="X30" s="4"/>
      <c r="Y30" s="4"/>
      <c r="Z30" s="4"/>
      <c r="AA30" s="4"/>
      <c r="AB30" s="4"/>
    </row>
    <row r="31" spans="1:28" ht="14.25" customHeight="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row>
    <row r="32" spans="1:28" ht="14.25" customHeight="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row>
    <row r="33" spans="1:28" ht="14.25" customHeight="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row>
    <row r="34" spans="1:28" ht="14.25" customHeight="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row>
    <row r="35" spans="1:28" ht="14.25" customHeight="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row>
    <row r="36" spans="1:28" ht="14.25" customHeight="1" x14ac:dyDescent="0.25">
      <c r="A36" s="2"/>
      <c r="B36" s="2"/>
      <c r="C36" s="4"/>
      <c r="D36" s="4"/>
      <c r="E36" s="4"/>
      <c r="F36" s="4"/>
      <c r="G36" s="4"/>
      <c r="H36" s="4"/>
      <c r="I36" s="4"/>
      <c r="J36" s="4"/>
      <c r="K36" s="4"/>
      <c r="L36" s="4"/>
      <c r="M36" s="4"/>
      <c r="N36" s="4"/>
      <c r="O36" s="4"/>
      <c r="P36" s="4"/>
      <c r="Q36" s="4"/>
      <c r="R36" s="4"/>
      <c r="S36" s="4"/>
      <c r="T36" s="4"/>
      <c r="U36" s="4"/>
      <c r="V36" s="4"/>
      <c r="W36" s="4"/>
      <c r="X36" s="4"/>
      <c r="Y36" s="4"/>
      <c r="Z36" s="4"/>
      <c r="AA36" s="4"/>
      <c r="AB36" s="4"/>
    </row>
    <row r="37" spans="1:28" ht="14.25" customHeight="1" x14ac:dyDescent="0.25">
      <c r="A37" s="2"/>
      <c r="B37" s="2"/>
      <c r="C37" s="4"/>
      <c r="D37" s="4"/>
      <c r="E37" s="4"/>
      <c r="F37" s="4"/>
      <c r="G37" s="4"/>
      <c r="H37" s="4"/>
      <c r="I37" s="4"/>
      <c r="J37" s="4"/>
      <c r="K37" s="4"/>
      <c r="L37" s="4"/>
      <c r="M37" s="4"/>
      <c r="N37" s="4"/>
      <c r="O37" s="4"/>
      <c r="P37" s="4"/>
      <c r="Q37" s="4"/>
      <c r="R37" s="4"/>
      <c r="S37" s="4"/>
      <c r="T37" s="4"/>
      <c r="U37" s="4"/>
      <c r="V37" s="4"/>
      <c r="W37" s="4"/>
      <c r="X37" s="4"/>
      <c r="Y37" s="4"/>
      <c r="Z37" s="4"/>
      <c r="AA37" s="4"/>
      <c r="AB37" s="4"/>
    </row>
    <row r="38" spans="1:28" ht="14.25" customHeight="1" x14ac:dyDescent="0.25">
      <c r="A38" s="2"/>
      <c r="B38" s="2"/>
      <c r="C38" s="4"/>
      <c r="D38" s="4"/>
      <c r="E38" s="4"/>
      <c r="F38" s="4"/>
      <c r="G38" s="4"/>
      <c r="H38" s="4"/>
      <c r="I38" s="4"/>
      <c r="J38" s="4"/>
      <c r="K38" s="4"/>
      <c r="L38" s="4"/>
      <c r="M38" s="4"/>
      <c r="N38" s="4"/>
      <c r="O38" s="4"/>
      <c r="P38" s="4"/>
      <c r="Q38" s="4"/>
      <c r="R38" s="4"/>
      <c r="S38" s="4"/>
      <c r="T38" s="4"/>
      <c r="U38" s="4"/>
      <c r="V38" s="4"/>
      <c r="W38" s="4"/>
      <c r="X38" s="4"/>
      <c r="Y38" s="4"/>
      <c r="Z38" s="4"/>
      <c r="AA38" s="4"/>
      <c r="AB38" s="4"/>
    </row>
    <row r="39" spans="1:28" ht="14.2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row>
    <row r="40" spans="1:28" ht="14.25" customHeight="1" x14ac:dyDescent="0.25">
      <c r="A40" s="1"/>
      <c r="B40" s="1"/>
      <c r="C40" s="4"/>
      <c r="D40" s="4"/>
      <c r="E40" s="4"/>
      <c r="F40" s="4"/>
      <c r="G40" s="4"/>
      <c r="H40" s="4"/>
      <c r="I40" s="4"/>
      <c r="J40" s="4"/>
      <c r="K40" s="4"/>
      <c r="L40" s="4"/>
      <c r="M40" s="4"/>
      <c r="N40" s="4"/>
      <c r="O40" s="4"/>
      <c r="P40" s="4"/>
      <c r="Q40" s="4"/>
      <c r="R40" s="4"/>
      <c r="S40" s="4"/>
      <c r="T40" s="4"/>
      <c r="U40" s="4"/>
      <c r="V40" s="4"/>
      <c r="W40" s="4"/>
      <c r="X40" s="4"/>
      <c r="Y40" s="4"/>
      <c r="Z40" s="4"/>
      <c r="AA40" s="4"/>
      <c r="AB40" s="4"/>
    </row>
    <row r="41" spans="1:28" ht="14.2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row>
    <row r="42" spans="1:28" ht="14.2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row>
    <row r="43" spans="1:28" ht="14.2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row>
    <row r="44" spans="1:28" ht="14.2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row>
    <row r="45" spans="1:28" ht="14.25" customHeight="1" x14ac:dyDescent="0.25">
      <c r="A45" s="1"/>
      <c r="B45" s="1"/>
      <c r="C45" s="4"/>
      <c r="D45" s="4"/>
      <c r="E45" s="4"/>
      <c r="F45" s="4"/>
      <c r="G45" s="4"/>
      <c r="H45" s="4"/>
      <c r="I45" s="4"/>
      <c r="J45" s="4"/>
      <c r="K45" s="4"/>
      <c r="L45" s="4"/>
      <c r="M45" s="4"/>
      <c r="N45" s="4"/>
      <c r="O45" s="4"/>
      <c r="P45" s="4"/>
      <c r="Q45" s="4"/>
      <c r="R45" s="4"/>
      <c r="S45" s="4"/>
      <c r="T45" s="4"/>
      <c r="U45" s="4"/>
      <c r="V45" s="4"/>
      <c r="W45" s="4"/>
      <c r="X45" s="4"/>
      <c r="Y45" s="4"/>
      <c r="Z45" s="4"/>
      <c r="AA45" s="4"/>
      <c r="AB45" s="4"/>
    </row>
    <row r="46" spans="1:28" ht="14.2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row>
    <row r="47" spans="1:28" ht="14.2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row>
    <row r="48" spans="1:28" ht="14.2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row>
    <row r="49" spans="1:28" ht="14.2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row>
    <row r="50" spans="1:28" ht="14.2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row>
    <row r="51" spans="1:28" ht="14.2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row>
    <row r="52" spans="1:28" ht="14.2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row>
    <row r="53" spans="1:28" ht="14.2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row>
    <row r="54" spans="1:28" ht="14.2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row>
    <row r="55" spans="1:28" ht="14.2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row>
    <row r="56" spans="1:28" ht="14.2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row>
    <row r="57" spans="1:28" ht="14.2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row>
    <row r="58" spans="1:28" ht="14.2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row>
    <row r="59" spans="1:28" ht="14.2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row>
    <row r="60" spans="1:28" ht="14.2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row>
    <row r="61" spans="1:28" ht="14.2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row>
    <row r="62" spans="1:28" ht="14.2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row>
    <row r="63" spans="1:28" ht="14.2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row>
    <row r="64" spans="1:28" ht="14.2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row>
    <row r="65" spans="1:28" ht="14.2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row>
    <row r="66" spans="1:28" ht="14.2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row>
    <row r="67" spans="1:28" ht="14.2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row>
    <row r="68" spans="1:28" ht="14.2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row>
    <row r="69" spans="1:28" ht="14.2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row>
    <row r="70" spans="1:28" ht="14.2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row>
    <row r="71" spans="1:28" ht="14.2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row>
    <row r="72" spans="1:28" ht="14.2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row>
    <row r="73" spans="1:28" ht="14.2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row>
    <row r="74" spans="1:28" ht="14.2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row>
    <row r="75" spans="1:28" ht="14.2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row>
    <row r="76" spans="1:28" ht="14.2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row>
    <row r="77" spans="1:28" ht="14.2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row>
    <row r="78" spans="1:28" ht="14.2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row>
    <row r="79" spans="1:28" ht="14.2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row>
    <row r="80" spans="1:28" ht="14.2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row>
    <row r="81" spans="1:28" ht="14.2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row>
    <row r="82" spans="1:28" ht="14.2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row>
    <row r="83" spans="1:28" ht="14.2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row>
    <row r="84" spans="1:28" ht="14.2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row>
    <row r="85" spans="1:28" ht="14.2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row>
    <row r="86" spans="1:28" ht="14.2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row>
    <row r="87" spans="1:28" ht="14.2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row>
    <row r="88" spans="1:28" ht="14.2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row>
    <row r="89" spans="1:28" ht="14.2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row>
    <row r="90" spans="1:28" ht="14.2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row>
    <row r="91" spans="1:28" ht="14.2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row>
    <row r="92" spans="1:28" ht="14.2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row>
    <row r="93" spans="1:28" ht="14.2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row>
    <row r="94" spans="1:28" ht="14.2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row>
    <row r="95" spans="1:28" ht="14.2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row>
    <row r="96" spans="1:28" ht="14.2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row>
    <row r="97" spans="1:28" ht="14.2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row>
    <row r="98" spans="1:28" ht="14.2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row>
    <row r="99" spans="1:28" ht="14.2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row>
    <row r="100" spans="1:28" ht="14.2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1:28" ht="14.2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1:28" ht="14.2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1:28" ht="14.2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1:28" ht="14.2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1:28" ht="14.2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1:28" ht="14.2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1:28" ht="14.2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1:28" ht="14.2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1:28" ht="14.2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1:28" ht="14.2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1:28" ht="14.2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1:28" ht="14.2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1:28" ht="14.2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1:28" ht="14.2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1:28" ht="14.2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1:28" ht="14.2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1:28" ht="14.2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1:28" ht="14.2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1:28" ht="14.2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1:28" ht="14.2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1:28" ht="14.2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1:28" ht="14.2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1:28" ht="14.2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spans="1:28" ht="14.2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row r="125" spans="1:28" ht="14.2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row>
    <row r="126" spans="1:28" ht="14.2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row>
    <row r="127" spans="1:28" ht="14.2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row>
    <row r="128" spans="1:28" ht="14.2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row>
    <row r="129" spans="1:28" ht="14.2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row>
    <row r="130" spans="1:28" ht="14.2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row>
    <row r="131" spans="1:28" ht="14.2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row>
    <row r="132" spans="1:28" ht="14.2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row>
    <row r="133" spans="1:28" ht="14.2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row>
    <row r="134" spans="1:28" ht="14.2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row>
    <row r="135" spans="1:28" ht="14.2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row>
    <row r="136" spans="1:28" ht="14.2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row>
    <row r="137" spans="1:28" ht="14.2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row>
    <row r="138" spans="1:28" ht="14.2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row>
    <row r="139" spans="1:28" ht="14.2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row>
    <row r="140" spans="1:28" ht="14.2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row>
    <row r="141" spans="1:28" ht="14.2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row>
    <row r="142" spans="1:28" ht="14.2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row>
    <row r="143" spans="1:28" ht="14.2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row>
    <row r="144" spans="1:28" ht="14.2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row>
    <row r="145" spans="1:28" ht="14.2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row>
    <row r="146" spans="1:28" ht="14.2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row>
    <row r="147" spans="1:28" ht="14.2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row>
    <row r="148" spans="1:28" ht="14.2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row>
    <row r="149" spans="1:28" ht="14.2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row>
    <row r="150" spans="1:28" ht="14.2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row>
    <row r="151" spans="1:28" ht="14.2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row>
    <row r="152" spans="1:28" ht="14.2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row>
    <row r="153" spans="1:28" ht="14.2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row>
    <row r="154" spans="1:28" ht="14.2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row>
    <row r="155" spans="1:28" ht="14.2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row>
    <row r="156" spans="1:28" ht="14.2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row>
    <row r="157" spans="1:28" ht="14.2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row>
    <row r="158" spans="1:28" ht="14.2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row>
    <row r="159" spans="1:28" ht="14.2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row>
    <row r="160" spans="1:28" ht="14.2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row>
    <row r="161" spans="1:28" ht="14.2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row>
    <row r="162" spans="1:28" ht="14.2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row>
    <row r="163" spans="1:28" ht="14.2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row>
    <row r="164" spans="1:28" ht="14.2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row>
    <row r="165" spans="1:28" ht="14.2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row>
    <row r="166" spans="1:28" ht="14.2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row>
    <row r="167" spans="1:28" ht="14.2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row>
    <row r="168" spans="1:28" ht="14.2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row>
    <row r="169" spans="1:28" ht="14.2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row>
    <row r="170" spans="1:28" ht="14.2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row>
    <row r="171" spans="1:28" ht="14.2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row>
    <row r="172" spans="1:28" ht="14.2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row>
    <row r="173" spans="1:28" ht="14.2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row>
    <row r="174" spans="1:28" ht="14.2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row>
    <row r="175" spans="1:28" ht="14.2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row>
    <row r="176" spans="1:28" ht="14.2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row>
    <row r="177" spans="1:28" ht="14.2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row>
    <row r="178" spans="1:28" ht="14.2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row>
    <row r="179" spans="1:28" ht="14.2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row>
    <row r="180" spans="1:28" ht="14.2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row>
    <row r="181" spans="1:28" ht="14.2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row>
    <row r="182" spans="1:28" ht="14.2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row>
    <row r="183" spans="1:28" ht="14.2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row>
    <row r="184" spans="1:28" ht="14.2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row>
    <row r="185" spans="1:28" ht="14.2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row>
    <row r="186" spans="1:28" ht="14.2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row>
    <row r="187" spans="1:28" ht="14.2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row>
    <row r="188" spans="1:28" ht="14.2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row>
    <row r="189" spans="1:28" ht="14.2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row>
    <row r="190" spans="1:28" ht="14.2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row>
    <row r="191" spans="1:28" ht="14.2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row>
    <row r="192" spans="1:28" ht="14.2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row>
    <row r="193" spans="1:28" ht="14.2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row>
    <row r="194" spans="1:28" ht="14.2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row>
    <row r="195" spans="1:28" ht="14.2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row>
    <row r="196" spans="1:28" ht="14.2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row>
    <row r="197" spans="1:28" ht="14.2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row>
    <row r="198" spans="1:28" ht="14.2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row>
    <row r="199" spans="1:28" ht="14.2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row>
    <row r="200" spans="1:28" ht="14.2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row>
    <row r="201" spans="1:28" ht="14.2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row>
    <row r="202" spans="1:28" ht="14.2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row>
    <row r="203" spans="1:28" ht="14.2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row>
    <row r="204" spans="1:28" ht="14.2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row>
    <row r="205" spans="1:28" ht="14.2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row>
    <row r="206" spans="1:28" ht="14.2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row>
    <row r="207" spans="1:28" ht="14.2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row>
    <row r="208" spans="1:28" ht="14.2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row>
    <row r="209" spans="1:28" ht="14.2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row>
    <row r="210" spans="1:28" ht="14.2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row>
    <row r="211" spans="1:28" ht="14.2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row>
    <row r="212" spans="1:28" ht="14.2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row>
    <row r="213" spans="1:28" ht="14.2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row>
    <row r="214" spans="1:28" ht="14.2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row>
    <row r="215" spans="1:28" ht="14.2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row>
    <row r="216" spans="1:28" ht="14.2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row>
    <row r="217" spans="1:28" ht="14.2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row>
    <row r="218" spans="1:28" ht="14.2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row>
    <row r="219" spans="1:28" ht="14.2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row>
    <row r="220" spans="1:28" ht="14.2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row>
    <row r="221" spans="1:28" ht="14.2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row>
    <row r="222" spans="1:28" ht="14.2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spans="1:28" ht="14.2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spans="1:28" ht="14.2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spans="1:28" ht="14.2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spans="1:28" ht="14.2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spans="1:28" ht="14.2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spans="1:28" ht="15.75" customHeight="1" x14ac:dyDescent="0.2">
      <c r="A228" s="263"/>
      <c r="B228" s="263"/>
      <c r="C228" s="263"/>
      <c r="D228" s="263"/>
      <c r="E228" s="263"/>
      <c r="F228" s="263"/>
      <c r="G228" s="263"/>
      <c r="H228" s="263"/>
      <c r="I228" s="263"/>
      <c r="J228" s="263"/>
      <c r="K228" s="263"/>
      <c r="L228" s="263"/>
      <c r="M228" s="263"/>
      <c r="N228" s="263"/>
      <c r="O228" s="263"/>
      <c r="P228" s="263"/>
      <c r="Q228" s="263"/>
      <c r="R228" s="263"/>
      <c r="S228" s="263"/>
      <c r="T228" s="263"/>
      <c r="U228" s="263"/>
      <c r="V228" s="263"/>
      <c r="W228" s="263"/>
      <c r="X228" s="263"/>
      <c r="Y228" s="263"/>
      <c r="Z228" s="263"/>
      <c r="AA228" s="263"/>
      <c r="AB228" s="263"/>
    </row>
    <row r="229" spans="1:28" ht="15.75" customHeight="1" x14ac:dyDescent="0.2">
      <c r="A229" s="263"/>
      <c r="B229" s="263"/>
      <c r="C229" s="263"/>
      <c r="D229" s="263"/>
      <c r="E229" s="263"/>
      <c r="F229" s="263"/>
      <c r="G229" s="263"/>
      <c r="H229" s="263"/>
      <c r="I229" s="263"/>
      <c r="J229" s="263"/>
      <c r="K229" s="263"/>
      <c r="L229" s="263"/>
      <c r="M229" s="263"/>
      <c r="N229" s="263"/>
      <c r="O229" s="263"/>
      <c r="P229" s="263"/>
      <c r="Q229" s="263"/>
      <c r="R229" s="263"/>
      <c r="S229" s="263"/>
      <c r="T229" s="263"/>
      <c r="U229" s="263"/>
      <c r="V229" s="263"/>
      <c r="W229" s="263"/>
      <c r="X229" s="263"/>
      <c r="Y229" s="263"/>
      <c r="Z229" s="263"/>
      <c r="AA229" s="263"/>
      <c r="AB229" s="263"/>
    </row>
    <row r="230" spans="1:28" ht="15.75" customHeight="1" x14ac:dyDescent="0.2">
      <c r="A230" s="263"/>
      <c r="B230" s="263"/>
      <c r="C230" s="263"/>
      <c r="D230" s="263"/>
      <c r="E230" s="263"/>
      <c r="F230" s="263"/>
      <c r="G230" s="263"/>
      <c r="H230" s="263"/>
      <c r="I230" s="263"/>
      <c r="J230" s="263"/>
      <c r="K230" s="263"/>
      <c r="L230" s="263"/>
      <c r="M230" s="263"/>
      <c r="N230" s="263"/>
      <c r="O230" s="263"/>
      <c r="P230" s="263"/>
      <c r="Q230" s="263"/>
      <c r="R230" s="263"/>
      <c r="S230" s="263"/>
      <c r="T230" s="263"/>
      <c r="U230" s="263"/>
      <c r="V230" s="263"/>
      <c r="W230" s="263"/>
      <c r="X230" s="263"/>
      <c r="Y230" s="263"/>
      <c r="Z230" s="263"/>
      <c r="AA230" s="263"/>
      <c r="AB230" s="263"/>
    </row>
    <row r="231" spans="1:28" ht="15.75" customHeight="1" x14ac:dyDescent="0.2">
      <c r="A231" s="263"/>
      <c r="B231" s="263"/>
      <c r="C231" s="263"/>
      <c r="D231" s="263"/>
      <c r="E231" s="263"/>
      <c r="F231" s="263"/>
      <c r="G231" s="263"/>
      <c r="H231" s="263"/>
      <c r="I231" s="263"/>
      <c r="J231" s="263"/>
      <c r="K231" s="263"/>
      <c r="L231" s="263"/>
      <c r="M231" s="263"/>
      <c r="N231" s="263"/>
      <c r="O231" s="263"/>
      <c r="P231" s="263"/>
      <c r="Q231" s="263"/>
      <c r="R231" s="263"/>
      <c r="S231" s="263"/>
      <c r="T231" s="263"/>
      <c r="U231" s="263"/>
      <c r="V231" s="263"/>
      <c r="W231" s="263"/>
      <c r="X231" s="263"/>
      <c r="Y231" s="263"/>
      <c r="Z231" s="263"/>
      <c r="AA231" s="263"/>
      <c r="AB231" s="263"/>
    </row>
    <row r="232" spans="1:28" ht="15.75" customHeight="1" x14ac:dyDescent="0.2">
      <c r="A232" s="263"/>
      <c r="B232" s="263"/>
      <c r="C232" s="263"/>
      <c r="D232" s="263"/>
      <c r="E232" s="263"/>
      <c r="F232" s="263"/>
      <c r="G232" s="263"/>
      <c r="H232" s="263"/>
      <c r="I232" s="263"/>
      <c r="J232" s="263"/>
      <c r="K232" s="263"/>
      <c r="L232" s="263"/>
      <c r="M232" s="263"/>
      <c r="N232" s="263"/>
      <c r="O232" s="263"/>
      <c r="P232" s="263"/>
      <c r="Q232" s="263"/>
      <c r="R232" s="263"/>
      <c r="S232" s="263"/>
      <c r="T232" s="263"/>
      <c r="U232" s="263"/>
      <c r="V232" s="263"/>
      <c r="W232" s="263"/>
      <c r="X232" s="263"/>
      <c r="Y232" s="263"/>
      <c r="Z232" s="263"/>
      <c r="AA232" s="263"/>
      <c r="AB232" s="263"/>
    </row>
    <row r="233" spans="1:28" ht="15.75" customHeight="1" x14ac:dyDescent="0.2">
      <c r="A233" s="263"/>
      <c r="B233" s="263"/>
      <c r="C233" s="263"/>
      <c r="D233" s="263"/>
      <c r="E233" s="263"/>
      <c r="F233" s="263"/>
      <c r="G233" s="263"/>
      <c r="H233" s="263"/>
      <c r="I233" s="263"/>
      <c r="J233" s="263"/>
      <c r="K233" s="263"/>
      <c r="L233" s="263"/>
      <c r="M233" s="263"/>
      <c r="N233" s="263"/>
      <c r="O233" s="263"/>
      <c r="P233" s="263"/>
      <c r="Q233" s="263"/>
      <c r="R233" s="263"/>
      <c r="S233" s="263"/>
      <c r="T233" s="263"/>
      <c r="U233" s="263"/>
      <c r="V233" s="263"/>
      <c r="W233" s="263"/>
      <c r="X233" s="263"/>
      <c r="Y233" s="263"/>
      <c r="Z233" s="263"/>
      <c r="AA233" s="263"/>
      <c r="AB233" s="263"/>
    </row>
    <row r="234" spans="1:28" ht="15.75" customHeight="1" x14ac:dyDescent="0.2">
      <c r="A234" s="263"/>
      <c r="B234" s="263"/>
      <c r="C234" s="263"/>
      <c r="D234" s="263"/>
      <c r="E234" s="263"/>
      <c r="F234" s="263"/>
      <c r="G234" s="263"/>
      <c r="H234" s="263"/>
      <c r="I234" s="263"/>
      <c r="J234" s="263"/>
      <c r="K234" s="263"/>
      <c r="L234" s="263"/>
      <c r="M234" s="263"/>
      <c r="N234" s="263"/>
      <c r="O234" s="263"/>
      <c r="P234" s="263"/>
      <c r="Q234" s="263"/>
      <c r="R234" s="263"/>
      <c r="S234" s="263"/>
      <c r="T234" s="263"/>
      <c r="U234" s="263"/>
      <c r="V234" s="263"/>
      <c r="W234" s="263"/>
      <c r="X234" s="263"/>
      <c r="Y234" s="263"/>
      <c r="Z234" s="263"/>
      <c r="AA234" s="263"/>
      <c r="AB234" s="263"/>
    </row>
    <row r="235" spans="1:28" ht="15.75" customHeight="1" x14ac:dyDescent="0.2">
      <c r="A235" s="263"/>
      <c r="B235" s="263"/>
      <c r="C235" s="263"/>
      <c r="D235" s="263"/>
      <c r="E235" s="263"/>
      <c r="F235" s="263"/>
      <c r="G235" s="263"/>
      <c r="H235" s="263"/>
      <c r="I235" s="263"/>
      <c r="J235" s="263"/>
      <c r="K235" s="263"/>
      <c r="L235" s="263"/>
      <c r="M235" s="263"/>
      <c r="N235" s="263"/>
      <c r="O235" s="263"/>
      <c r="P235" s="263"/>
      <c r="Q235" s="263"/>
      <c r="R235" s="263"/>
      <c r="S235" s="263"/>
      <c r="T235" s="263"/>
      <c r="U235" s="263"/>
      <c r="V235" s="263"/>
      <c r="W235" s="263"/>
      <c r="X235" s="263"/>
      <c r="Y235" s="263"/>
      <c r="Z235" s="263"/>
      <c r="AA235" s="263"/>
      <c r="AB235" s="263"/>
    </row>
    <row r="236" spans="1:28" ht="15.75" customHeight="1" x14ac:dyDescent="0.2">
      <c r="A236" s="263"/>
      <c r="B236" s="263"/>
      <c r="C236" s="263"/>
      <c r="D236" s="263"/>
      <c r="E236" s="263"/>
      <c r="F236" s="263"/>
      <c r="G236" s="263"/>
      <c r="H236" s="263"/>
      <c r="I236" s="263"/>
      <c r="J236" s="263"/>
      <c r="K236" s="263"/>
      <c r="L236" s="263"/>
      <c r="M236" s="263"/>
      <c r="N236" s="263"/>
      <c r="O236" s="263"/>
      <c r="P236" s="263"/>
      <c r="Q236" s="263"/>
      <c r="R236" s="263"/>
      <c r="S236" s="263"/>
      <c r="T236" s="263"/>
      <c r="U236" s="263"/>
      <c r="V236" s="263"/>
      <c r="W236" s="263"/>
      <c r="X236" s="263"/>
      <c r="Y236" s="263"/>
      <c r="Z236" s="263"/>
      <c r="AA236" s="263"/>
      <c r="AB236" s="263"/>
    </row>
    <row r="237" spans="1:28" ht="15.75" customHeight="1" x14ac:dyDescent="0.2">
      <c r="A237" s="263"/>
      <c r="B237" s="263"/>
      <c r="C237" s="263"/>
      <c r="D237" s="263"/>
      <c r="E237" s="263"/>
      <c r="F237" s="263"/>
      <c r="G237" s="263"/>
      <c r="H237" s="263"/>
      <c r="I237" s="263"/>
      <c r="J237" s="263"/>
      <c r="K237" s="263"/>
      <c r="L237" s="263"/>
      <c r="M237" s="263"/>
      <c r="N237" s="263"/>
      <c r="O237" s="263"/>
      <c r="P237" s="263"/>
      <c r="Q237" s="263"/>
      <c r="R237" s="263"/>
      <c r="S237" s="263"/>
      <c r="T237" s="263"/>
      <c r="U237" s="263"/>
      <c r="V237" s="263"/>
      <c r="W237" s="263"/>
      <c r="X237" s="263"/>
      <c r="Y237" s="263"/>
      <c r="Z237" s="263"/>
      <c r="AA237" s="263"/>
      <c r="AB237" s="263"/>
    </row>
    <row r="238" spans="1:28" ht="15.75" customHeight="1" x14ac:dyDescent="0.2">
      <c r="A238" s="263"/>
      <c r="B238" s="263"/>
      <c r="C238" s="263"/>
      <c r="D238" s="263"/>
      <c r="E238" s="263"/>
      <c r="F238" s="263"/>
      <c r="G238" s="263"/>
      <c r="H238" s="263"/>
      <c r="I238" s="263"/>
      <c r="J238" s="263"/>
      <c r="K238" s="263"/>
      <c r="L238" s="263"/>
      <c r="M238" s="263"/>
      <c r="N238" s="263"/>
      <c r="O238" s="263"/>
      <c r="P238" s="263"/>
      <c r="Q238" s="263"/>
      <c r="R238" s="263"/>
      <c r="S238" s="263"/>
      <c r="T238" s="263"/>
      <c r="U238" s="263"/>
      <c r="V238" s="263"/>
      <c r="W238" s="263"/>
      <c r="X238" s="263"/>
      <c r="Y238" s="263"/>
      <c r="Z238" s="263"/>
      <c r="AA238" s="263"/>
      <c r="AB238" s="263"/>
    </row>
    <row r="239" spans="1:28" ht="15.75" customHeight="1" x14ac:dyDescent="0.2">
      <c r="A239" s="263"/>
      <c r="B239" s="263"/>
      <c r="C239" s="263"/>
      <c r="D239" s="263"/>
      <c r="E239" s="263"/>
      <c r="F239" s="263"/>
      <c r="G239" s="263"/>
      <c r="H239" s="263"/>
      <c r="I239" s="263"/>
      <c r="J239" s="263"/>
      <c r="K239" s="263"/>
      <c r="L239" s="263"/>
      <c r="M239" s="263"/>
      <c r="N239" s="263"/>
      <c r="O239" s="263"/>
      <c r="P239" s="263"/>
      <c r="Q239" s="263"/>
      <c r="R239" s="263"/>
      <c r="S239" s="263"/>
      <c r="T239" s="263"/>
      <c r="U239" s="263"/>
      <c r="V239" s="263"/>
      <c r="W239" s="263"/>
      <c r="X239" s="263"/>
      <c r="Y239" s="263"/>
      <c r="Z239" s="263"/>
      <c r="AA239" s="263"/>
      <c r="AB239" s="263"/>
    </row>
    <row r="240" spans="1:28" ht="15.75" customHeight="1" x14ac:dyDescent="0.2">
      <c r="A240" s="263"/>
      <c r="B240" s="263"/>
      <c r="C240" s="263"/>
      <c r="D240" s="263"/>
      <c r="E240" s="263"/>
      <c r="F240" s="263"/>
      <c r="G240" s="263"/>
      <c r="H240" s="263"/>
      <c r="I240" s="263"/>
      <c r="J240" s="263"/>
      <c r="K240" s="263"/>
      <c r="L240" s="263"/>
      <c r="M240" s="263"/>
      <c r="N240" s="263"/>
      <c r="O240" s="263"/>
      <c r="P240" s="263"/>
      <c r="Q240" s="263"/>
      <c r="R240" s="263"/>
      <c r="S240" s="263"/>
      <c r="T240" s="263"/>
      <c r="U240" s="263"/>
      <c r="V240" s="263"/>
      <c r="W240" s="263"/>
      <c r="X240" s="263"/>
      <c r="Y240" s="263"/>
      <c r="Z240" s="263"/>
      <c r="AA240" s="263"/>
      <c r="AB240" s="263"/>
    </row>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aORs3bGoklDKtBRGGnrX+fXxZZTMwMWiGlqcTA5YtRE5wI86gnPgvGWWK5MYHXKPRSBMMPSCDvG1rBKBDXwoJQ==" saltValue="J6jaGIGaUnjWoSQDUqZIqA==" spinCount="100000" sheet="1" objects="1" scenarios="1" selectLockedCells="1"/>
  <mergeCells count="4">
    <mergeCell ref="B7:J7"/>
    <mergeCell ref="C2:D6"/>
    <mergeCell ref="G2:K2"/>
    <mergeCell ref="G3:K3"/>
  </mergeCells>
  <conditionalFormatting sqref="N5">
    <cfRule type="expression" dxfId="28" priority="1">
      <formula>$N$5&gt;0</formula>
    </cfRule>
  </conditionalFormatting>
  <conditionalFormatting sqref="M2:O5">
    <cfRule type="expression" dxfId="27" priority="2">
      <formula>$N$5&lt;0</formula>
    </cfRule>
  </conditionalFormatting>
  <pageMargins left="0.7" right="0.7" top="0.75" bottom="0.75" header="0" footer="0"/>
  <pageSetup paperSize="9" scale="66" orientation="portrait"/>
  <drawing r:id="rId1"/>
  <extLst>
    <ext xmlns:x14="http://schemas.microsoft.com/office/spreadsheetml/2009/9/main" uri="{CCE6A557-97BC-4b89-ADB6-D9C93CAAB3DF}">
      <x14:dataValidations xmlns:xm="http://schemas.microsoft.com/office/excel/2006/main" count="2">
        <x14:dataValidation type="list" allowBlank="1" showErrorMessage="1" xr:uid="{00000000-0002-0000-0B00-000000000000}">
          <x14:formula1>
            <xm:f>Workings!$Q$20:$Q$22</xm:f>
          </x14:formula1>
          <xm:sqref>E2</xm:sqref>
        </x14:dataValidation>
        <x14:dataValidation type="list" allowBlank="1" showErrorMessage="1" xr:uid="{00000000-0002-0000-0B00-000001000000}">
          <x14:formula1>
            <xm:f>Workings!$L$21:$L$25</xm:f>
          </x14:formula1>
          <xm:sqref>C17:D17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1000"/>
  <sheetViews>
    <sheetView showGridLines="0" zoomScale="70" zoomScaleNormal="70" workbookViewId="0">
      <selection activeCell="E2" activeCellId="2" sqref="C8:E10 C18:E20 E2"/>
    </sheetView>
  </sheetViews>
  <sheetFormatPr defaultColWidth="12.625" defaultRowHeight="15" customHeight="1" x14ac:dyDescent="0.2"/>
  <cols>
    <col min="1" max="1" width="1.875" customWidth="1"/>
    <col min="2" max="2" width="29.375" customWidth="1"/>
    <col min="3" max="5" width="11.125" customWidth="1"/>
    <col min="6" max="6" width="6.125" customWidth="1"/>
    <col min="7" max="7" width="2.625" customWidth="1"/>
    <col min="8" max="8" width="11.125" customWidth="1"/>
    <col min="9" max="10" width="2.5" customWidth="1"/>
    <col min="11" max="11" width="8.125" customWidth="1"/>
    <col min="12" max="12" width="10.5" customWidth="1"/>
    <col min="13" max="13" width="8" customWidth="1"/>
    <col min="14" max="14" width="18.625" customWidth="1"/>
    <col min="15" max="27" width="8" customWidth="1"/>
  </cols>
  <sheetData>
    <row r="1" spans="1:27" ht="14.25" customHeight="1" x14ac:dyDescent="0.5">
      <c r="A1" s="222"/>
      <c r="B1" s="222"/>
      <c r="C1" s="255"/>
      <c r="D1" s="255"/>
      <c r="E1" s="224"/>
      <c r="F1" s="224"/>
      <c r="G1" s="223"/>
      <c r="H1" s="223"/>
      <c r="I1" s="223"/>
      <c r="J1" s="263"/>
      <c r="K1" s="263"/>
      <c r="L1" s="263"/>
      <c r="M1" s="263"/>
      <c r="N1" s="223"/>
      <c r="O1" s="223"/>
      <c r="P1" s="223"/>
      <c r="Q1" s="223"/>
      <c r="R1" s="223"/>
      <c r="S1" s="223"/>
      <c r="T1" s="223"/>
      <c r="U1" s="223"/>
      <c r="V1" s="223"/>
      <c r="W1" s="223"/>
      <c r="X1" s="263"/>
      <c r="Y1" s="263"/>
      <c r="Z1" s="263"/>
      <c r="AA1" s="263"/>
    </row>
    <row r="2" spans="1:27" ht="39.75" customHeight="1" x14ac:dyDescent="0.5">
      <c r="A2" s="70"/>
      <c r="B2" s="70" t="s">
        <v>198</v>
      </c>
      <c r="C2" s="278" t="s">
        <v>240</v>
      </c>
      <c r="D2" s="267"/>
      <c r="E2" s="164" t="s">
        <v>12</v>
      </c>
      <c r="F2" s="263"/>
      <c r="G2" s="282" t="s">
        <v>243</v>
      </c>
      <c r="H2" s="269"/>
      <c r="I2" s="269"/>
      <c r="J2" s="269"/>
      <c r="K2" s="269"/>
      <c r="L2" s="263"/>
      <c r="M2" s="263"/>
      <c r="N2" s="71" t="s">
        <v>241</v>
      </c>
      <c r="O2" s="4"/>
      <c r="P2" s="4"/>
      <c r="Q2" s="4"/>
      <c r="R2" s="4"/>
      <c r="S2" s="4"/>
      <c r="T2" s="4"/>
      <c r="U2" s="4"/>
      <c r="V2" s="4"/>
      <c r="W2" s="4"/>
      <c r="X2" s="4"/>
      <c r="Y2" s="4"/>
      <c r="Z2" s="4"/>
      <c r="AA2" s="4"/>
    </row>
    <row r="3" spans="1:27" ht="24.75" customHeight="1" x14ac:dyDescent="0.25">
      <c r="A3" s="263"/>
      <c r="B3" s="263"/>
      <c r="C3" s="267"/>
      <c r="D3" s="267"/>
      <c r="E3" s="4"/>
      <c r="F3" s="263"/>
      <c r="G3" s="281" t="s">
        <v>245</v>
      </c>
      <c r="H3" s="269"/>
      <c r="I3" s="269"/>
      <c r="J3" s="269"/>
      <c r="K3" s="269"/>
      <c r="L3" s="263"/>
      <c r="M3" s="263"/>
      <c r="N3" s="1" t="s">
        <v>242</v>
      </c>
      <c r="O3" s="72">
        <f>H22-H12</f>
        <v>-1539.2</v>
      </c>
      <c r="P3" s="73">
        <f>O3/H12</f>
        <v>-0.78723404255319152</v>
      </c>
      <c r="Q3" s="4"/>
      <c r="R3" s="4"/>
      <c r="S3" s="4"/>
      <c r="T3" s="4"/>
      <c r="U3" s="4"/>
      <c r="V3" s="4"/>
      <c r="W3" s="4"/>
      <c r="X3" s="4"/>
      <c r="Y3" s="4"/>
      <c r="Z3" s="4"/>
      <c r="AA3" s="4"/>
    </row>
    <row r="4" spans="1:27" ht="14.25" customHeight="1" x14ac:dyDescent="0.25">
      <c r="A4" s="263"/>
      <c r="B4" s="263"/>
      <c r="C4" s="267"/>
      <c r="D4" s="267"/>
      <c r="E4" s="4"/>
      <c r="F4" s="263"/>
      <c r="G4" s="263"/>
      <c r="H4" s="263"/>
      <c r="I4" s="4"/>
      <c r="J4" s="4"/>
      <c r="K4" s="263"/>
      <c r="L4" s="263"/>
      <c r="M4" s="263"/>
      <c r="N4" s="1"/>
      <c r="O4" s="4"/>
      <c r="P4" s="73"/>
      <c r="Q4" s="4"/>
      <c r="R4" s="4"/>
      <c r="S4" s="4"/>
      <c r="T4" s="4"/>
      <c r="U4" s="4"/>
      <c r="V4" s="4"/>
      <c r="W4" s="4"/>
      <c r="X4" s="4"/>
      <c r="Y4" s="4"/>
      <c r="Z4" s="4"/>
      <c r="AA4" s="4"/>
    </row>
    <row r="5" spans="1:27" ht="14.25" customHeight="1" x14ac:dyDescent="0.25">
      <c r="A5" s="224"/>
      <c r="B5" s="224"/>
      <c r="C5" s="267"/>
      <c r="D5" s="267"/>
      <c r="E5" s="223"/>
      <c r="F5" s="223"/>
      <c r="G5" s="223"/>
      <c r="H5" s="223"/>
      <c r="I5" s="223"/>
      <c r="J5" s="223"/>
      <c r="K5" s="223"/>
      <c r="L5" s="223"/>
      <c r="M5" s="223"/>
      <c r="N5" s="223"/>
      <c r="O5" s="223"/>
      <c r="P5" s="223"/>
      <c r="Q5" s="223"/>
      <c r="R5" s="223"/>
      <c r="S5" s="223"/>
      <c r="T5" s="223"/>
      <c r="U5" s="223"/>
      <c r="V5" s="223"/>
      <c r="W5" s="223"/>
      <c r="X5" s="223"/>
      <c r="Y5" s="263"/>
      <c r="Z5" s="263"/>
      <c r="AA5" s="263"/>
    </row>
    <row r="6" spans="1:27" ht="18" customHeight="1" x14ac:dyDescent="0.35">
      <c r="A6" s="224"/>
      <c r="B6" s="270" t="s">
        <v>246</v>
      </c>
      <c r="C6" s="271"/>
      <c r="D6" s="271"/>
      <c r="E6" s="271"/>
      <c r="F6" s="271"/>
      <c r="G6" s="271"/>
      <c r="H6" s="271"/>
      <c r="I6" s="272"/>
      <c r="J6" s="223"/>
      <c r="K6" s="223"/>
      <c r="L6" s="223"/>
      <c r="M6" s="223"/>
      <c r="N6" s="223"/>
      <c r="O6" s="223"/>
      <c r="P6" s="223"/>
      <c r="Q6" s="223"/>
      <c r="R6" s="223"/>
      <c r="S6" s="223"/>
      <c r="T6" s="223"/>
      <c r="U6" s="223"/>
      <c r="V6" s="223"/>
      <c r="W6" s="223"/>
      <c r="X6" s="223"/>
      <c r="Y6" s="263"/>
      <c r="Z6" s="263"/>
      <c r="AA6" s="263"/>
    </row>
    <row r="7" spans="1:27" ht="14.25" customHeight="1" x14ac:dyDescent="0.35">
      <c r="A7" s="82"/>
      <c r="B7" s="203"/>
      <c r="C7" s="4"/>
      <c r="D7" s="4"/>
      <c r="E7" s="4"/>
      <c r="F7" s="4"/>
      <c r="G7" s="4"/>
      <c r="H7" s="4"/>
      <c r="I7" s="204"/>
      <c r="J7" s="1"/>
      <c r="K7" s="263"/>
      <c r="L7" s="263"/>
      <c r="M7" s="263"/>
      <c r="N7" s="1"/>
      <c r="O7" s="1"/>
      <c r="P7" s="1"/>
      <c r="Q7" s="1"/>
      <c r="R7" s="1"/>
      <c r="S7" s="1"/>
      <c r="T7" s="1"/>
      <c r="U7" s="1"/>
      <c r="V7" s="1"/>
      <c r="W7" s="1"/>
      <c r="X7" s="1"/>
      <c r="Y7" s="1"/>
      <c r="Z7" s="1"/>
      <c r="AA7" s="1"/>
    </row>
    <row r="8" spans="1:27" ht="30.75" customHeight="1" x14ac:dyDescent="0.25">
      <c r="A8" s="4"/>
      <c r="B8" s="256" t="s">
        <v>299</v>
      </c>
      <c r="C8" s="257">
        <v>100</v>
      </c>
      <c r="D8" s="257">
        <v>50</v>
      </c>
      <c r="E8" s="257"/>
      <c r="F8" s="258"/>
      <c r="G8" s="20"/>
      <c r="H8" s="259">
        <f t="shared" ref="H8:H10" si="0">SUM(C8:G8)</f>
        <v>150</v>
      </c>
      <c r="I8" s="204"/>
      <c r="J8" s="15"/>
      <c r="K8" s="263"/>
      <c r="L8" s="263"/>
      <c r="M8" s="263"/>
      <c r="N8" s="15"/>
      <c r="O8" s="15"/>
      <c r="P8" s="15"/>
      <c r="Q8" s="76"/>
      <c r="R8" s="15"/>
      <c r="S8" s="15"/>
      <c r="T8" s="15"/>
      <c r="U8" s="15"/>
      <c r="V8" s="15"/>
      <c r="W8" s="15"/>
      <c r="X8" s="15"/>
      <c r="Y8" s="15"/>
      <c r="Z8" s="15"/>
      <c r="AA8" s="15"/>
    </row>
    <row r="9" spans="1:27" ht="14.25" customHeight="1" x14ac:dyDescent="0.25">
      <c r="A9" s="4"/>
      <c r="B9" s="203" t="s">
        <v>297</v>
      </c>
      <c r="C9" s="211">
        <v>24</v>
      </c>
      <c r="D9" s="211">
        <v>8</v>
      </c>
      <c r="E9" s="211"/>
      <c r="F9" s="252"/>
      <c r="G9" s="4"/>
      <c r="H9" s="232">
        <f t="shared" si="0"/>
        <v>32</v>
      </c>
      <c r="I9" s="204"/>
      <c r="J9" s="4"/>
      <c r="K9" s="263"/>
      <c r="L9" s="263"/>
      <c r="M9" s="263"/>
      <c r="N9" s="4"/>
      <c r="O9" s="4"/>
      <c r="P9" s="4"/>
      <c r="Q9" s="4"/>
      <c r="R9" s="4"/>
      <c r="S9" s="4"/>
      <c r="T9" s="4"/>
      <c r="U9" s="4"/>
      <c r="V9" s="4"/>
      <c r="W9" s="4"/>
      <c r="X9" s="4"/>
      <c r="Y9" s="4"/>
      <c r="Z9" s="4"/>
      <c r="AA9" s="4"/>
    </row>
    <row r="10" spans="1:27" ht="14.25" customHeight="1" x14ac:dyDescent="0.25">
      <c r="A10" s="4"/>
      <c r="B10" s="203" t="s">
        <v>298</v>
      </c>
      <c r="C10" s="211">
        <v>7</v>
      </c>
      <c r="D10" s="211">
        <v>5</v>
      </c>
      <c r="E10" s="211"/>
      <c r="F10" s="252"/>
      <c r="G10" s="4"/>
      <c r="H10" s="232">
        <f t="shared" si="0"/>
        <v>12</v>
      </c>
      <c r="I10" s="204"/>
      <c r="J10" s="4"/>
      <c r="K10" s="263"/>
      <c r="L10" s="263"/>
      <c r="M10" s="263"/>
      <c r="N10" s="4"/>
      <c r="O10" s="4"/>
      <c r="P10" s="4"/>
      <c r="Q10" s="4"/>
      <c r="R10" s="4"/>
      <c r="S10" s="4"/>
      <c r="T10" s="4"/>
      <c r="U10" s="4"/>
      <c r="V10" s="4"/>
      <c r="W10" s="4"/>
      <c r="X10" s="4"/>
      <c r="Y10" s="4"/>
      <c r="Z10" s="4"/>
      <c r="AA10" s="4"/>
    </row>
    <row r="11" spans="1:27" ht="14.25" customHeight="1" x14ac:dyDescent="0.25">
      <c r="A11" s="4"/>
      <c r="B11" s="203"/>
      <c r="C11" s="4"/>
      <c r="D11" s="4"/>
      <c r="E11" s="4"/>
      <c r="F11" s="4"/>
      <c r="G11" s="4"/>
      <c r="H11" s="4"/>
      <c r="I11" s="204"/>
      <c r="J11" s="4"/>
      <c r="K11" s="263"/>
      <c r="L11" s="263"/>
      <c r="M11" s="263"/>
      <c r="N11" s="4"/>
      <c r="O11" s="4"/>
      <c r="P11" s="4"/>
      <c r="Q11" s="4"/>
      <c r="R11" s="4"/>
      <c r="S11" s="4"/>
      <c r="T11" s="4"/>
      <c r="U11" s="4"/>
      <c r="V11" s="4"/>
      <c r="W11" s="4"/>
      <c r="X11" s="4"/>
      <c r="Y11" s="4"/>
      <c r="Z11" s="4"/>
      <c r="AA11" s="4"/>
    </row>
    <row r="12" spans="1:27" ht="14.25" customHeight="1" x14ac:dyDescent="0.25">
      <c r="A12" s="4"/>
      <c r="B12" s="203" t="s">
        <v>256</v>
      </c>
      <c r="C12" s="72">
        <f>C8*C9*C10*52*'1. Assumptions'!$L$23/1000</f>
        <v>1747.2</v>
      </c>
      <c r="D12" s="72">
        <f>D8*D9*D10*52*'1. Assumptions'!$L$23/1000</f>
        <v>208</v>
      </c>
      <c r="E12" s="72">
        <f>E8*E9*E10*52*'1. Assumptions'!$L$23/1000</f>
        <v>0</v>
      </c>
      <c r="F12" s="79"/>
      <c r="G12" s="79"/>
      <c r="H12" s="72">
        <f>SUM(C12:G12)</f>
        <v>1955.2</v>
      </c>
      <c r="I12" s="204"/>
      <c r="J12" s="4"/>
      <c r="K12" s="263"/>
      <c r="L12" s="263"/>
      <c r="M12" s="263"/>
      <c r="N12" s="4"/>
      <c r="O12" s="4"/>
      <c r="P12" s="4"/>
      <c r="Q12" s="4"/>
      <c r="R12" s="4"/>
      <c r="S12" s="4"/>
      <c r="T12" s="4"/>
      <c r="U12" s="4"/>
      <c r="V12" s="4"/>
      <c r="W12" s="4"/>
      <c r="X12" s="4"/>
      <c r="Y12" s="4"/>
      <c r="Z12" s="4"/>
      <c r="AA12" s="4"/>
    </row>
    <row r="13" spans="1:27" ht="14.25" customHeight="1" x14ac:dyDescent="0.25">
      <c r="A13" s="4"/>
      <c r="B13" s="212"/>
      <c r="C13" s="213"/>
      <c r="D13" s="213"/>
      <c r="E13" s="213"/>
      <c r="F13" s="213"/>
      <c r="G13" s="213"/>
      <c r="H13" s="213"/>
      <c r="I13" s="214"/>
      <c r="J13" s="4"/>
      <c r="K13" s="263"/>
      <c r="L13" s="263"/>
      <c r="M13" s="263"/>
      <c r="N13" s="4"/>
      <c r="O13" s="4"/>
      <c r="P13" s="4"/>
      <c r="Q13" s="4"/>
      <c r="R13" s="4"/>
      <c r="S13" s="4"/>
      <c r="T13" s="4"/>
      <c r="U13" s="4"/>
      <c r="V13" s="4"/>
      <c r="W13" s="4"/>
      <c r="X13" s="4"/>
      <c r="Y13" s="4"/>
      <c r="Z13" s="4"/>
      <c r="AA13" s="4"/>
    </row>
    <row r="14" spans="1:27" ht="14.25" customHeight="1" x14ac:dyDescent="0.25">
      <c r="A14" s="4"/>
      <c r="B14" s="4"/>
      <c r="C14" s="4"/>
      <c r="D14" s="4"/>
      <c r="E14" s="84"/>
      <c r="F14" s="84"/>
      <c r="G14" s="4"/>
      <c r="H14" s="4"/>
      <c r="I14" s="4"/>
      <c r="J14" s="4"/>
      <c r="K14" s="263"/>
      <c r="L14" s="263"/>
      <c r="M14" s="263"/>
      <c r="N14" s="4"/>
      <c r="O14" s="4"/>
      <c r="P14" s="4"/>
      <c r="Q14" s="4"/>
      <c r="R14" s="4"/>
      <c r="S14" s="4"/>
      <c r="T14" s="4"/>
      <c r="U14" s="4"/>
      <c r="V14" s="4"/>
      <c r="W14" s="4"/>
      <c r="X14" s="4"/>
      <c r="Y14" s="4"/>
      <c r="Z14" s="4"/>
      <c r="AA14" s="4"/>
    </row>
    <row r="15" spans="1:27" ht="14.25" customHeight="1" x14ac:dyDescent="0.25">
      <c r="A15" s="4"/>
      <c r="B15" s="4"/>
      <c r="C15" s="4"/>
      <c r="D15" s="4"/>
      <c r="E15" s="4"/>
      <c r="F15" s="4"/>
      <c r="G15" s="4"/>
      <c r="H15" s="4"/>
      <c r="I15" s="4"/>
      <c r="J15" s="4"/>
      <c r="K15" s="4"/>
      <c r="L15" s="4"/>
      <c r="M15" s="4"/>
      <c r="N15" s="4"/>
      <c r="O15" s="4"/>
      <c r="P15" s="4"/>
      <c r="Q15" s="4"/>
      <c r="R15" s="4"/>
      <c r="S15" s="4"/>
      <c r="T15" s="4"/>
      <c r="U15" s="4"/>
      <c r="V15" s="4"/>
      <c r="W15" s="4"/>
      <c r="X15" s="4"/>
      <c r="Y15" s="4"/>
      <c r="Z15" s="4"/>
      <c r="AA15" s="4"/>
    </row>
    <row r="16" spans="1:27" ht="20.25" customHeight="1" x14ac:dyDescent="0.35">
      <c r="A16" s="4"/>
      <c r="B16" s="264" t="s">
        <v>258</v>
      </c>
      <c r="C16" s="85"/>
      <c r="D16" s="85"/>
      <c r="E16" s="85"/>
      <c r="F16" s="85"/>
      <c r="G16" s="85"/>
      <c r="H16" s="85"/>
      <c r="I16" s="86"/>
      <c r="J16" s="4"/>
      <c r="K16" s="4"/>
      <c r="L16" s="4"/>
      <c r="M16" s="4"/>
      <c r="N16" s="4"/>
      <c r="O16" s="4"/>
      <c r="P16" s="4"/>
      <c r="Q16" s="4"/>
      <c r="R16" s="4"/>
      <c r="S16" s="4"/>
      <c r="T16" s="4"/>
      <c r="U16" s="4"/>
      <c r="V16" s="4"/>
      <c r="W16" s="4"/>
      <c r="X16" s="4"/>
      <c r="Y16" s="4"/>
      <c r="Z16" s="4"/>
      <c r="AA16" s="4"/>
    </row>
    <row r="17" spans="1:27" ht="14.25" customHeight="1" x14ac:dyDescent="0.35">
      <c r="A17" s="82"/>
      <c r="B17" s="203"/>
      <c r="C17" s="4"/>
      <c r="D17" s="4"/>
      <c r="E17" s="4"/>
      <c r="F17" s="162"/>
      <c r="G17" s="4"/>
      <c r="H17" s="4"/>
      <c r="I17" s="204"/>
      <c r="J17" s="4"/>
      <c r="K17" s="4"/>
      <c r="L17" s="4"/>
      <c r="M17" s="4"/>
      <c r="N17" s="4"/>
      <c r="O17" s="4"/>
      <c r="P17" s="4"/>
      <c r="Q17" s="4"/>
      <c r="R17" s="4"/>
      <c r="S17" s="4"/>
      <c r="T17" s="4"/>
      <c r="U17" s="4"/>
      <c r="V17" s="4"/>
      <c r="W17" s="4"/>
      <c r="X17" s="4"/>
      <c r="Y17" s="4"/>
      <c r="Z17" s="4"/>
      <c r="AA17" s="4"/>
    </row>
    <row r="18" spans="1:27" ht="25.5" customHeight="1" x14ac:dyDescent="0.25">
      <c r="A18" s="4"/>
      <c r="B18" s="256" t="s">
        <v>299</v>
      </c>
      <c r="C18" s="257">
        <v>50</v>
      </c>
      <c r="D18" s="257">
        <v>50</v>
      </c>
      <c r="E18" s="257"/>
      <c r="F18" s="258"/>
      <c r="G18" s="20"/>
      <c r="H18" s="259">
        <f t="shared" ref="H18:H20" si="1">SUM(C18:G18)</f>
        <v>100</v>
      </c>
      <c r="I18" s="204"/>
      <c r="J18" s="4"/>
      <c r="K18" s="4"/>
      <c r="L18" s="4"/>
      <c r="M18" s="4"/>
      <c r="N18" s="4"/>
      <c r="O18" s="4"/>
      <c r="P18" s="4"/>
      <c r="Q18" s="4"/>
      <c r="R18" s="4"/>
      <c r="S18" s="4"/>
      <c r="T18" s="4"/>
      <c r="U18" s="4"/>
      <c r="V18" s="4"/>
      <c r="W18" s="4"/>
      <c r="X18" s="4"/>
      <c r="Y18" s="4"/>
      <c r="Z18" s="4"/>
      <c r="AA18" s="4"/>
    </row>
    <row r="19" spans="1:27" ht="14.25" customHeight="1" x14ac:dyDescent="0.25">
      <c r="A19" s="4"/>
      <c r="B19" s="203" t="s">
        <v>297</v>
      </c>
      <c r="C19" s="211">
        <v>8</v>
      </c>
      <c r="D19" s="211">
        <v>8</v>
      </c>
      <c r="E19" s="211"/>
      <c r="F19" s="252"/>
      <c r="G19" s="4"/>
      <c r="H19" s="232">
        <f t="shared" si="1"/>
        <v>16</v>
      </c>
      <c r="I19" s="204"/>
      <c r="J19" s="4"/>
      <c r="K19" s="4"/>
      <c r="L19" s="4"/>
      <c r="M19" s="4"/>
      <c r="N19" s="4"/>
      <c r="O19" s="4"/>
      <c r="P19" s="4"/>
      <c r="Q19" s="4"/>
      <c r="R19" s="4"/>
      <c r="S19" s="4"/>
      <c r="T19" s="4"/>
      <c r="U19" s="4"/>
      <c r="V19" s="4"/>
      <c r="W19" s="4"/>
      <c r="X19" s="4"/>
      <c r="Y19" s="4"/>
      <c r="Z19" s="4"/>
      <c r="AA19" s="4"/>
    </row>
    <row r="20" spans="1:27" ht="14.25" customHeight="1" x14ac:dyDescent="0.25">
      <c r="A20" s="4"/>
      <c r="B20" s="203" t="s">
        <v>298</v>
      </c>
      <c r="C20" s="211">
        <v>5</v>
      </c>
      <c r="D20" s="211">
        <v>5</v>
      </c>
      <c r="E20" s="211"/>
      <c r="F20" s="252"/>
      <c r="G20" s="4"/>
      <c r="H20" s="232">
        <f t="shared" si="1"/>
        <v>10</v>
      </c>
      <c r="I20" s="204"/>
      <c r="J20" s="4"/>
      <c r="K20" s="4"/>
      <c r="L20" s="4"/>
      <c r="M20" s="4"/>
      <c r="N20" s="4"/>
      <c r="O20" s="4"/>
      <c r="P20" s="4"/>
      <c r="Q20" s="4"/>
      <c r="R20" s="4"/>
      <c r="S20" s="4"/>
      <c r="T20" s="4"/>
      <c r="U20" s="4"/>
      <c r="V20" s="4"/>
      <c r="W20" s="4"/>
      <c r="X20" s="4"/>
      <c r="Y20" s="4"/>
      <c r="Z20" s="4"/>
      <c r="AA20" s="4"/>
    </row>
    <row r="21" spans="1:27" ht="14.25" customHeight="1" x14ac:dyDescent="0.25">
      <c r="A21" s="4"/>
      <c r="B21" s="203"/>
      <c r="C21" s="4"/>
      <c r="D21" s="4"/>
      <c r="E21" s="4"/>
      <c r="F21" s="4"/>
      <c r="G21" s="4"/>
      <c r="H21" s="4"/>
      <c r="I21" s="204"/>
      <c r="J21" s="4"/>
      <c r="K21" s="4"/>
      <c r="L21" s="4"/>
      <c r="M21" s="4"/>
      <c r="N21" s="4"/>
      <c r="O21" s="4"/>
      <c r="P21" s="4"/>
      <c r="Q21" s="4"/>
      <c r="R21" s="4"/>
      <c r="S21" s="4"/>
      <c r="T21" s="4"/>
      <c r="U21" s="4"/>
      <c r="V21" s="4"/>
      <c r="W21" s="4"/>
      <c r="X21" s="4"/>
      <c r="Y21" s="4"/>
      <c r="Z21" s="4"/>
      <c r="AA21" s="4"/>
    </row>
    <row r="22" spans="1:27" ht="14.25" customHeight="1" x14ac:dyDescent="0.25">
      <c r="A22" s="4"/>
      <c r="B22" s="203" t="s">
        <v>256</v>
      </c>
      <c r="C22" s="72">
        <f>C18*C19*C20*52*'1. Assumptions'!$L$23/1000</f>
        <v>208</v>
      </c>
      <c r="D22" s="72">
        <f>D18*D19*D20*52*'1. Assumptions'!$L$23/1000</f>
        <v>208</v>
      </c>
      <c r="E22" s="72">
        <f>E18*E19*E20*52*'1. Assumptions'!$L$23/1000</f>
        <v>0</v>
      </c>
      <c r="F22" s="79"/>
      <c r="G22" s="79"/>
      <c r="H22" s="72">
        <f>SUM(C22:G22)</f>
        <v>416</v>
      </c>
      <c r="I22" s="204"/>
      <c r="J22" s="4"/>
      <c r="K22" s="4"/>
      <c r="L22" s="4"/>
      <c r="M22" s="4"/>
      <c r="N22" s="4"/>
      <c r="O22" s="4"/>
      <c r="P22" s="4"/>
      <c r="Q22" s="4"/>
      <c r="R22" s="4"/>
      <c r="S22" s="4"/>
      <c r="T22" s="4"/>
      <c r="U22" s="4"/>
      <c r="V22" s="4"/>
      <c r="W22" s="4"/>
      <c r="X22" s="4"/>
      <c r="Y22" s="4"/>
      <c r="Z22" s="4"/>
      <c r="AA22" s="4"/>
    </row>
    <row r="23" spans="1:27" ht="14.25" customHeight="1" x14ac:dyDescent="0.25">
      <c r="A23" s="4"/>
      <c r="B23" s="212"/>
      <c r="C23" s="213"/>
      <c r="D23" s="213"/>
      <c r="E23" s="213"/>
      <c r="F23" s="213"/>
      <c r="G23" s="213"/>
      <c r="H23" s="213"/>
      <c r="I23" s="214"/>
      <c r="J23" s="4"/>
      <c r="K23" s="4"/>
      <c r="L23" s="4"/>
      <c r="M23" s="4"/>
      <c r="N23" s="4"/>
      <c r="O23" s="4"/>
      <c r="P23" s="3"/>
      <c r="Q23" s="4"/>
      <c r="R23" s="4"/>
      <c r="S23" s="4"/>
      <c r="T23" s="4"/>
      <c r="U23" s="4"/>
      <c r="V23" s="4"/>
      <c r="W23" s="4"/>
      <c r="X23" s="4"/>
      <c r="Y23" s="4"/>
      <c r="Z23" s="4"/>
      <c r="AA23" s="4"/>
    </row>
    <row r="24" spans="1:27" ht="14.25" customHeight="1" x14ac:dyDescent="0.25">
      <c r="A24" s="4"/>
      <c r="B24" s="263"/>
      <c r="C24" s="263"/>
      <c r="D24" s="263"/>
      <c r="E24" s="263"/>
      <c r="F24" s="263"/>
      <c r="G24" s="263"/>
      <c r="H24" s="263"/>
      <c r="I24" s="263"/>
      <c r="J24" s="4"/>
      <c r="K24" s="4"/>
      <c r="L24" s="4"/>
      <c r="M24" s="4"/>
      <c r="N24" s="4"/>
      <c r="O24" s="4"/>
      <c r="P24" s="4"/>
      <c r="Q24" s="4"/>
      <c r="R24" s="4"/>
      <c r="S24" s="4"/>
      <c r="T24" s="4"/>
      <c r="U24" s="4"/>
      <c r="V24" s="4"/>
      <c r="W24" s="4"/>
      <c r="X24" s="4"/>
      <c r="Y24" s="4"/>
      <c r="Z24" s="4"/>
      <c r="AA24" s="4"/>
    </row>
    <row r="25" spans="1:27" ht="14.25" customHeight="1" x14ac:dyDescent="0.25">
      <c r="A25" s="263"/>
      <c r="B25" s="263"/>
      <c r="C25" s="263"/>
      <c r="D25" s="263"/>
      <c r="E25" s="263"/>
      <c r="F25" s="263"/>
      <c r="G25" s="263"/>
      <c r="H25" s="263"/>
      <c r="I25" s="263"/>
      <c r="J25" s="4"/>
      <c r="K25" s="4"/>
      <c r="L25" s="4"/>
      <c r="M25" s="4"/>
      <c r="N25" s="4"/>
      <c r="O25" s="4"/>
      <c r="P25" s="4"/>
      <c r="Q25" s="4"/>
      <c r="R25" s="4"/>
      <c r="S25" s="4"/>
      <c r="T25" s="4"/>
      <c r="U25" s="4"/>
      <c r="V25" s="4"/>
      <c r="W25" s="4"/>
      <c r="X25" s="4"/>
      <c r="Y25" s="4"/>
      <c r="Z25" s="4"/>
      <c r="AA25" s="4"/>
    </row>
    <row r="26" spans="1:27" ht="14.25" customHeigh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row>
    <row r="27" spans="1:27" ht="14.25" customHeight="1" x14ac:dyDescent="0.25">
      <c r="A27" s="1"/>
      <c r="B27" s="1"/>
      <c r="C27" s="4"/>
      <c r="D27" s="4"/>
      <c r="E27" s="4"/>
      <c r="F27" s="4"/>
      <c r="G27" s="4"/>
      <c r="H27" s="4"/>
      <c r="I27" s="4"/>
      <c r="J27" s="4"/>
      <c r="K27" s="4"/>
      <c r="L27" s="4"/>
      <c r="M27" s="4"/>
      <c r="N27" s="4"/>
      <c r="O27" s="4"/>
      <c r="P27" s="4"/>
      <c r="Q27" s="4"/>
      <c r="R27" s="4"/>
      <c r="S27" s="4"/>
      <c r="T27" s="4"/>
      <c r="U27" s="4"/>
      <c r="V27" s="4"/>
      <c r="W27" s="4"/>
      <c r="X27" s="4"/>
      <c r="Y27" s="4"/>
      <c r="Z27" s="4"/>
      <c r="AA27" s="4"/>
    </row>
    <row r="28" spans="1:27" ht="14.25" customHeight="1"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row>
    <row r="29" spans="1:27" ht="14.25" customHeight="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row>
    <row r="30" spans="1:27" ht="14.25" customHeight="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row>
    <row r="31" spans="1:27" ht="14.25" customHeight="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row>
    <row r="32" spans="1:27" ht="14.25" customHeight="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row>
    <row r="33" spans="1:27" ht="14.25" customHeight="1" x14ac:dyDescent="0.25">
      <c r="A33" s="2"/>
      <c r="B33" s="2"/>
      <c r="C33" s="4"/>
      <c r="D33" s="4"/>
      <c r="E33" s="4"/>
      <c r="F33" s="4"/>
      <c r="G33" s="4"/>
      <c r="H33" s="4"/>
      <c r="I33" s="4"/>
      <c r="J33" s="4"/>
      <c r="K33" s="4"/>
      <c r="L33" s="4"/>
      <c r="M33" s="4"/>
      <c r="N33" s="4"/>
      <c r="O33" s="4"/>
      <c r="P33" s="4"/>
      <c r="Q33" s="4"/>
      <c r="R33" s="4"/>
      <c r="S33" s="4"/>
      <c r="T33" s="4"/>
      <c r="U33" s="4"/>
      <c r="V33" s="4"/>
      <c r="W33" s="4"/>
      <c r="X33" s="4"/>
      <c r="Y33" s="4"/>
      <c r="Z33" s="4"/>
      <c r="AA33" s="4"/>
    </row>
    <row r="34" spans="1:27" ht="14.25" customHeight="1" x14ac:dyDescent="0.25">
      <c r="A34" s="2"/>
      <c r="B34" s="2"/>
      <c r="C34" s="4"/>
      <c r="D34" s="4"/>
      <c r="E34" s="4"/>
      <c r="F34" s="4"/>
      <c r="G34" s="4"/>
      <c r="H34" s="4"/>
      <c r="I34" s="4"/>
      <c r="J34" s="4"/>
      <c r="K34" s="4"/>
      <c r="L34" s="4"/>
      <c r="M34" s="4"/>
      <c r="N34" s="4"/>
      <c r="O34" s="4"/>
      <c r="P34" s="4"/>
      <c r="Q34" s="4"/>
      <c r="R34" s="4"/>
      <c r="S34" s="4"/>
      <c r="T34" s="4"/>
      <c r="U34" s="4"/>
      <c r="V34" s="4"/>
      <c r="W34" s="4"/>
      <c r="X34" s="4"/>
      <c r="Y34" s="4"/>
      <c r="Z34" s="4"/>
      <c r="AA34" s="4"/>
    </row>
    <row r="35" spans="1:27" ht="14.25" customHeight="1" x14ac:dyDescent="0.25">
      <c r="A35" s="2"/>
      <c r="B35" s="2"/>
      <c r="C35" s="4"/>
      <c r="D35" s="4"/>
      <c r="E35" s="4"/>
      <c r="F35" s="4"/>
      <c r="G35" s="4"/>
      <c r="H35" s="4"/>
      <c r="I35" s="4"/>
      <c r="J35" s="4"/>
      <c r="K35" s="4"/>
      <c r="L35" s="4"/>
      <c r="M35" s="4"/>
      <c r="N35" s="4"/>
      <c r="O35" s="4"/>
      <c r="P35" s="4"/>
      <c r="Q35" s="4"/>
      <c r="R35" s="4"/>
      <c r="S35" s="4"/>
      <c r="T35" s="4"/>
      <c r="U35" s="4"/>
      <c r="V35" s="4"/>
      <c r="W35" s="4"/>
      <c r="X35" s="4"/>
      <c r="Y35" s="4"/>
      <c r="Z35" s="4"/>
      <c r="AA35" s="4"/>
    </row>
    <row r="36" spans="1:27" ht="14.25" customHeight="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row>
    <row r="37" spans="1:27" ht="14.25" customHeight="1" x14ac:dyDescent="0.25">
      <c r="A37" s="1"/>
      <c r="B37" s="1"/>
      <c r="C37" s="4"/>
      <c r="D37" s="4"/>
      <c r="E37" s="4"/>
      <c r="F37" s="4"/>
      <c r="G37" s="4"/>
      <c r="H37" s="4"/>
      <c r="I37" s="4"/>
      <c r="J37" s="4"/>
      <c r="K37" s="4"/>
      <c r="L37" s="4"/>
      <c r="M37" s="4"/>
      <c r="N37" s="4"/>
      <c r="O37" s="4"/>
      <c r="P37" s="4"/>
      <c r="Q37" s="4"/>
      <c r="R37" s="4"/>
      <c r="S37" s="4"/>
      <c r="T37" s="4"/>
      <c r="U37" s="4"/>
      <c r="V37" s="4"/>
      <c r="W37" s="4"/>
      <c r="X37" s="4"/>
      <c r="Y37" s="4"/>
      <c r="Z37" s="4"/>
      <c r="AA37" s="4"/>
    </row>
    <row r="38" spans="1:27" ht="14.25"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row>
    <row r="39" spans="1:27" ht="14.2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row>
    <row r="40" spans="1:27" ht="14.2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row>
    <row r="41" spans="1:27" ht="14.2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row>
    <row r="42" spans="1:27" ht="14.25" customHeight="1" x14ac:dyDescent="0.25">
      <c r="A42" s="1"/>
      <c r="B42" s="1"/>
      <c r="C42" s="4"/>
      <c r="D42" s="4"/>
      <c r="E42" s="4"/>
      <c r="F42" s="4"/>
      <c r="G42" s="4"/>
      <c r="H42" s="4"/>
      <c r="I42" s="4"/>
      <c r="J42" s="4"/>
      <c r="K42" s="4"/>
      <c r="L42" s="4"/>
      <c r="M42" s="4"/>
      <c r="N42" s="4"/>
      <c r="O42" s="4"/>
      <c r="P42" s="4"/>
      <c r="Q42" s="4"/>
      <c r="R42" s="4"/>
      <c r="S42" s="4"/>
      <c r="T42" s="4"/>
      <c r="U42" s="4"/>
      <c r="V42" s="4"/>
      <c r="W42" s="4"/>
      <c r="X42" s="4"/>
      <c r="Y42" s="4"/>
      <c r="Z42" s="4"/>
      <c r="AA42" s="4"/>
    </row>
    <row r="43" spans="1:27" ht="14.2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row>
    <row r="44" spans="1:27" ht="14.2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row>
    <row r="45" spans="1:27" ht="14.2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row>
    <row r="46" spans="1:27" ht="14.2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row>
    <row r="47" spans="1:27" ht="14.2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row>
    <row r="48" spans="1:27" ht="14.2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row>
    <row r="49" spans="1:27" ht="14.2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row>
    <row r="50" spans="1:27" ht="14.2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row>
    <row r="51" spans="1:27" ht="14.2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row>
    <row r="52" spans="1:27" ht="14.2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row>
    <row r="53" spans="1:27" ht="14.2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row>
    <row r="54" spans="1:27" ht="14.2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row>
    <row r="55" spans="1:27" ht="14.2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row>
    <row r="56" spans="1:27" ht="14.2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row>
    <row r="57" spans="1:27" ht="14.2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row>
    <row r="58" spans="1:27" ht="14.2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row>
    <row r="59" spans="1:27" ht="14.2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row>
    <row r="60" spans="1:27" ht="14.2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row>
    <row r="61" spans="1:27" ht="14.2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row>
    <row r="62" spans="1:27" ht="14.2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row>
    <row r="63" spans="1:27" ht="14.2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4.2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4.2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4.2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4.2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4.2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4.2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4.2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4.2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4.2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4.2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4.2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4.2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4.2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4.2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4.2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4.2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4.2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4.2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4.2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4.2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4.2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4.2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4.2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4.2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4.2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4.2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4.2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4.2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4.2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4.2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4.2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4.2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27" ht="14.2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row>
    <row r="97" spans="1:27" ht="14.2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row>
    <row r="98" spans="1:27" ht="14.2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row>
    <row r="99" spans="1:27" ht="14.2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row>
    <row r="100" spans="1:27" ht="14.2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1:27" ht="14.2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1:27" ht="14.2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1:27" ht="14.2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1:27" ht="14.2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1:27" ht="14.2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spans="1:27" ht="14.2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1:27" ht="14.2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spans="1:27" ht="14.2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spans="1:27" ht="14.2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1:27" ht="14.2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spans="1:27" ht="14.2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spans="1:27" ht="14.2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spans="1:27" ht="14.2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spans="1:27" ht="14.2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spans="1:27" ht="14.2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spans="1:27" ht="14.2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spans="1:27" ht="14.2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spans="1:27" ht="14.2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spans="1:27" ht="14.2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spans="1:27" ht="14.2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row>
    <row r="121" spans="1:27" ht="14.2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spans="1:27" ht="14.2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spans="1:27" ht="14.2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spans="1:27" ht="14.2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row>
    <row r="125" spans="1:27" ht="14.2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row>
    <row r="126" spans="1:27" ht="14.2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row>
    <row r="127" spans="1:27" ht="14.2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spans="1:27" ht="14.2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spans="1:27" ht="14.2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row>
    <row r="130" spans="1:27" ht="14.2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spans="1:27" ht="14.2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spans="1:27" ht="14.2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spans="1:27" ht="14.2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1:27" ht="14.2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spans="1:27" ht="14.2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spans="1:27" ht="14.2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1:27" ht="14.2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1:27" ht="14.2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spans="1:27" ht="14.2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spans="1:27" ht="14.2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spans="1:27" ht="14.2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row>
    <row r="142" spans="1:27" ht="14.2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spans="1:27" ht="14.2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spans="1:27" ht="14.2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spans="1:27" ht="14.2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spans="1:27" ht="14.2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spans="1:27" ht="14.2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spans="1:27" ht="14.2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spans="1:27" ht="14.2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row>
    <row r="150" spans="1:27" ht="14.2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row>
    <row r="151" spans="1:27" ht="14.2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spans="1:27" ht="14.2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row>
    <row r="153" spans="1:27" ht="14.2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row>
    <row r="154" spans="1:27" ht="14.2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row>
    <row r="155" spans="1:27" ht="14.2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spans="1:27" ht="14.2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row>
    <row r="157" spans="1:27" ht="14.2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spans="1:27" ht="14.2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spans="1:27" ht="14.2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spans="1:27" ht="14.2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spans="1:27" ht="14.2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spans="1:27" ht="14.2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row>
    <row r="163" spans="1:27" ht="14.2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row>
    <row r="164" spans="1:27" ht="14.2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spans="1:27" ht="14.2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spans="1:27" ht="14.2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spans="1:27" ht="14.2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spans="1:27" ht="14.2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spans="1:27" ht="14.2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row r="170" spans="1:27" ht="14.2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row>
    <row r="171" spans="1:27" ht="14.2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row>
    <row r="172" spans="1:27" ht="14.2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spans="1:27" ht="14.2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row>
    <row r="174" spans="1:27" ht="14.2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row>
    <row r="175" spans="1:27" ht="14.2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spans="1:27" ht="14.2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row>
    <row r="177" spans="1:27" ht="14.2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row>
    <row r="178" spans="1:27" ht="14.2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spans="1:27" ht="14.2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spans="1:27" ht="14.2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row>
    <row r="181" spans="1:27" ht="14.2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row>
    <row r="182" spans="1:27" ht="14.2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row>
    <row r="183" spans="1:27" ht="14.2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row>
    <row r="184" spans="1:27" ht="14.2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row>
    <row r="185" spans="1:27" ht="14.2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spans="1:27" ht="14.2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spans="1:27" ht="14.2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row>
    <row r="188" spans="1:27" ht="14.2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row>
    <row r="189" spans="1:27" ht="14.2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row>
    <row r="190" spans="1:27" ht="14.2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spans="1:27" ht="14.2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spans="1:27" ht="14.2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row>
    <row r="193" spans="1:27" ht="14.2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row>
    <row r="194" spans="1:27" ht="14.2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row>
    <row r="195" spans="1:27" ht="14.2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spans="1:27" ht="14.2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spans="1:27" ht="14.2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row>
    <row r="198" spans="1:27" ht="14.2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row>
    <row r="199" spans="1:27" ht="14.2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row>
    <row r="200" spans="1:27" ht="14.2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spans="1:27" ht="14.2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spans="1:27" ht="14.2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spans="1:27" ht="14.2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spans="1:27" ht="14.2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spans="1:27" ht="14.2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spans="1:27" ht="14.2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spans="1:27" ht="14.2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spans="1:27" ht="14.2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spans="1:27" ht="14.2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spans="1:27" ht="14.2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row>
    <row r="211" spans="1:27" ht="14.2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row>
    <row r="212" spans="1:27" ht="14.2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row>
    <row r="213" spans="1:27" ht="14.2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spans="1:27" ht="14.2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spans="1:27" ht="14.2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row>
    <row r="216" spans="1:27" ht="14.2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spans="1:27" ht="14.2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spans="1:27" ht="14.2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spans="1:27" ht="14.2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spans="1:27" ht="14.2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spans="1:27" ht="14.2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row>
    <row r="222" spans="1:27" ht="14.2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row>
    <row r="223" spans="1:27" ht="15.75" customHeight="1" x14ac:dyDescent="0.2">
      <c r="A223" s="263"/>
      <c r="B223" s="263"/>
      <c r="C223" s="263"/>
      <c r="D223" s="263"/>
      <c r="E223" s="263"/>
      <c r="F223" s="263"/>
      <c r="G223" s="263"/>
      <c r="H223" s="263"/>
      <c r="I223" s="263"/>
      <c r="J223" s="263"/>
      <c r="K223" s="263"/>
      <c r="L223" s="263"/>
      <c r="M223" s="263"/>
      <c r="N223" s="263"/>
      <c r="O223" s="263"/>
      <c r="P223" s="263"/>
      <c r="Q223" s="263"/>
      <c r="R223" s="263"/>
      <c r="S223" s="263"/>
      <c r="T223" s="263"/>
      <c r="U223" s="263"/>
      <c r="V223" s="263"/>
      <c r="W223" s="263"/>
      <c r="X223" s="263"/>
      <c r="Y223" s="263"/>
      <c r="Z223" s="263"/>
      <c r="AA223" s="263"/>
    </row>
    <row r="224" spans="1:27" ht="15.75" customHeight="1" x14ac:dyDescent="0.2">
      <c r="A224" s="263"/>
      <c r="B224" s="263"/>
      <c r="C224" s="263"/>
      <c r="D224" s="263"/>
      <c r="E224" s="263"/>
      <c r="F224" s="263"/>
      <c r="G224" s="263"/>
      <c r="H224" s="263"/>
      <c r="I224" s="263"/>
      <c r="J224" s="263"/>
      <c r="K224" s="263"/>
      <c r="L224" s="263"/>
      <c r="M224" s="263"/>
      <c r="N224" s="263"/>
      <c r="O224" s="263"/>
      <c r="P224" s="263"/>
      <c r="Q224" s="263"/>
      <c r="R224" s="263"/>
      <c r="S224" s="263"/>
      <c r="T224" s="263"/>
      <c r="U224" s="263"/>
      <c r="V224" s="263"/>
      <c r="W224" s="263"/>
      <c r="X224" s="263"/>
      <c r="Y224" s="263"/>
      <c r="Z224" s="263"/>
      <c r="AA224" s="263"/>
    </row>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Zu12LaJnRgLqAsw9BxTaIa6kyO6eSF2bjmel86EcMmCiHBJjZtmoZz6Xf4LuBKrgMxSxQ4tUnRAzltF1AJ95Gg==" saltValue="juzyNrKEX3Tof1/sJKSUgw==" spinCount="100000" sheet="1" objects="1" scenarios="1" selectLockedCells="1"/>
  <mergeCells count="4">
    <mergeCell ref="C2:D5"/>
    <mergeCell ref="G2:K2"/>
    <mergeCell ref="G3:K3"/>
    <mergeCell ref="B6:I6"/>
  </mergeCells>
  <conditionalFormatting sqref="N2:P4">
    <cfRule type="expression" dxfId="26" priority="1">
      <formula>$O$3&lt;0</formula>
    </cfRule>
  </conditionalFormatting>
  <conditionalFormatting sqref="N2:P4">
    <cfRule type="expression" dxfId="25" priority="2">
      <formula>$O$3&gt;0</formula>
    </cfRule>
  </conditionalFormatting>
  <pageMargins left="0.7" right="0.7" top="0.75" bottom="0.75" header="0" footer="0"/>
  <pageSetup paperSize="9" scale="66" orientation="portrait"/>
  <drawing r:id="rId1"/>
  <extLst>
    <ext xmlns:x14="http://schemas.microsoft.com/office/spreadsheetml/2009/9/main" uri="{CCE6A557-97BC-4b89-ADB6-D9C93CAAB3DF}">
      <x14:dataValidations xmlns:xm="http://schemas.microsoft.com/office/excel/2006/main" count="2">
        <x14:dataValidation type="list" allowBlank="1" showErrorMessage="1" xr:uid="{00000000-0002-0000-0C00-000000000000}">
          <x14:formula1>
            <xm:f>Workings!$Q$20:$Q$22</xm:f>
          </x14:formula1>
          <xm:sqref>E2</xm:sqref>
        </x14:dataValidation>
        <x14:dataValidation type="list" allowBlank="1" showErrorMessage="1" xr:uid="{00000000-0002-0000-0C00-000001000000}">
          <x14:formula1>
            <xm:f>Workings!$L$21:$L$25</xm:f>
          </x14:formula1>
          <xm:sqref>C14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000"/>
  <sheetViews>
    <sheetView showGridLines="0" zoomScale="70" zoomScaleNormal="70" workbookViewId="0">
      <selection activeCell="B10" sqref="B10"/>
    </sheetView>
  </sheetViews>
  <sheetFormatPr defaultColWidth="12.625" defaultRowHeight="15" customHeight="1" x14ac:dyDescent="0.2"/>
  <cols>
    <col min="1" max="1" width="2.5" customWidth="1"/>
    <col min="2" max="2" width="39.5" customWidth="1"/>
    <col min="3" max="3" width="43.625" customWidth="1"/>
    <col min="4" max="5" width="38.125" customWidth="1"/>
    <col min="6" max="7" width="7.625" customWidth="1"/>
  </cols>
  <sheetData>
    <row r="1" spans="1:7" ht="31.5" customHeight="1" x14ac:dyDescent="0.4">
      <c r="A1" s="4"/>
      <c r="B1" s="96" t="s">
        <v>300</v>
      </c>
      <c r="C1" s="4"/>
      <c r="D1" s="263"/>
      <c r="E1" s="4"/>
      <c r="F1" s="263"/>
      <c r="G1" s="263"/>
    </row>
    <row r="2" spans="1:7" ht="14.25" customHeight="1" x14ac:dyDescent="0.25">
      <c r="A2" s="4"/>
      <c r="B2" s="263"/>
      <c r="C2" s="263"/>
      <c r="D2" s="263"/>
      <c r="E2" s="4"/>
      <c r="F2" s="97"/>
      <c r="G2" s="263"/>
    </row>
    <row r="3" spans="1:7" ht="14.25" customHeight="1" x14ac:dyDescent="0.25">
      <c r="A3" s="4"/>
      <c r="B3" s="263"/>
      <c r="C3" s="263"/>
      <c r="D3" s="263"/>
      <c r="E3" s="4"/>
      <c r="F3" s="263"/>
      <c r="G3" s="263"/>
    </row>
    <row r="4" spans="1:7" ht="14.25" customHeight="1" x14ac:dyDescent="0.25">
      <c r="A4" s="4"/>
      <c r="B4" s="263"/>
      <c r="C4" s="263"/>
      <c r="D4" s="263"/>
      <c r="E4" s="2"/>
      <c r="F4" s="2"/>
      <c r="G4" s="263"/>
    </row>
    <row r="5" spans="1:7" ht="14.25" customHeight="1" x14ac:dyDescent="0.25">
      <c r="A5" s="4"/>
      <c r="B5" s="263"/>
      <c r="C5" s="263"/>
      <c r="D5" s="263"/>
      <c r="E5" s="4"/>
      <c r="F5" s="263"/>
      <c r="G5" s="263"/>
    </row>
    <row r="6" spans="1:7" ht="14.25" customHeight="1" x14ac:dyDescent="0.25">
      <c r="A6" s="4"/>
      <c r="B6" s="263"/>
      <c r="C6" s="263"/>
      <c r="D6" s="263"/>
      <c r="E6" s="4"/>
      <c r="F6" s="263"/>
      <c r="G6" s="263"/>
    </row>
    <row r="7" spans="1:7" ht="14.25" customHeight="1" x14ac:dyDescent="0.35">
      <c r="A7" s="98"/>
      <c r="B7" s="4" t="s">
        <v>301</v>
      </c>
      <c r="C7" s="4"/>
      <c r="D7" s="263"/>
      <c r="E7" s="4"/>
      <c r="F7" s="263"/>
      <c r="G7" s="263"/>
    </row>
    <row r="8" spans="1:7" ht="38.25" customHeight="1" x14ac:dyDescent="0.25">
      <c r="A8" s="263"/>
      <c r="B8" s="260" t="s">
        <v>302</v>
      </c>
      <c r="C8" s="260" t="s">
        <v>303</v>
      </c>
      <c r="D8" s="260" t="s">
        <v>304</v>
      </c>
      <c r="E8" s="4"/>
      <c r="F8" s="263"/>
      <c r="G8" s="263"/>
    </row>
    <row r="9" spans="1:7" ht="33.75" customHeight="1" x14ac:dyDescent="0.25">
      <c r="A9" s="4"/>
      <c r="B9" s="165" t="s">
        <v>305</v>
      </c>
      <c r="C9" s="165" t="s">
        <v>306</v>
      </c>
      <c r="D9" s="165" t="s">
        <v>307</v>
      </c>
      <c r="E9" s="4"/>
      <c r="F9" s="263"/>
      <c r="G9" s="263"/>
    </row>
    <row r="10" spans="1:7" ht="33" customHeight="1" x14ac:dyDescent="0.2">
      <c r="A10" s="261"/>
      <c r="B10" s="165" t="s">
        <v>308</v>
      </c>
      <c r="C10" s="165" t="s">
        <v>309</v>
      </c>
      <c r="D10" s="165" t="s">
        <v>310</v>
      </c>
      <c r="E10" s="263"/>
      <c r="F10" s="263"/>
      <c r="G10" s="263"/>
    </row>
    <row r="11" spans="1:7" ht="42" customHeight="1" x14ac:dyDescent="0.25">
      <c r="A11" s="262"/>
      <c r="B11" s="165" t="s">
        <v>311</v>
      </c>
      <c r="C11" s="165" t="s">
        <v>312</v>
      </c>
      <c r="D11" s="165" t="s">
        <v>313</v>
      </c>
      <c r="E11" s="263"/>
      <c r="F11" s="263"/>
      <c r="G11" s="99"/>
    </row>
    <row r="12" spans="1:7" ht="45" customHeight="1" x14ac:dyDescent="0.25">
      <c r="A12" s="262"/>
      <c r="B12" s="165" t="s">
        <v>314</v>
      </c>
      <c r="C12" s="165" t="s">
        <v>315</v>
      </c>
      <c r="D12" s="165" t="s">
        <v>316</v>
      </c>
      <c r="E12" s="263"/>
      <c r="F12" s="263"/>
      <c r="G12" s="52"/>
    </row>
    <row r="13" spans="1:7" ht="14.25" customHeight="1" x14ac:dyDescent="0.25">
      <c r="A13" s="262"/>
      <c r="B13" s="166"/>
      <c r="C13" s="166"/>
      <c r="D13" s="166"/>
      <c r="E13" s="263"/>
      <c r="F13" s="263"/>
      <c r="G13" s="52"/>
    </row>
    <row r="14" spans="1:7" ht="14.25" customHeight="1" x14ac:dyDescent="0.25">
      <c r="A14" s="262"/>
      <c r="B14" s="166"/>
      <c r="C14" s="166"/>
      <c r="D14" s="166"/>
      <c r="E14" s="263"/>
      <c r="F14" s="263"/>
      <c r="G14" s="263"/>
    </row>
    <row r="15" spans="1:7" ht="14.25" customHeight="1" x14ac:dyDescent="0.25">
      <c r="A15" s="262"/>
      <c r="B15" s="166"/>
      <c r="C15" s="166"/>
      <c r="D15" s="166"/>
      <c r="E15" s="263"/>
      <c r="F15" s="263"/>
      <c r="G15" s="263"/>
    </row>
    <row r="16" spans="1:7" ht="14.25" customHeight="1" x14ac:dyDescent="0.25">
      <c r="A16" s="262"/>
      <c r="B16" s="166"/>
      <c r="C16" s="166"/>
      <c r="D16" s="166"/>
      <c r="E16" s="263"/>
      <c r="F16" s="263"/>
      <c r="G16" s="263"/>
    </row>
    <row r="17" spans="1:4" ht="14.25" customHeight="1" x14ac:dyDescent="0.25">
      <c r="A17" s="262"/>
      <c r="B17" s="166"/>
      <c r="C17" s="166"/>
      <c r="D17" s="166"/>
    </row>
    <row r="18" spans="1:4" ht="14.25" customHeight="1" x14ac:dyDescent="0.25">
      <c r="A18" s="262"/>
      <c r="B18" s="166"/>
      <c r="C18" s="166"/>
      <c r="D18" s="166"/>
    </row>
    <row r="19" spans="1:4" ht="14.25" customHeight="1" x14ac:dyDescent="0.25">
      <c r="A19" s="262"/>
      <c r="B19" s="166"/>
      <c r="C19" s="166"/>
      <c r="D19" s="166"/>
    </row>
    <row r="20" spans="1:4" ht="14.25" customHeight="1" x14ac:dyDescent="0.25">
      <c r="A20" s="262"/>
      <c r="B20" s="166"/>
      <c r="C20" s="166"/>
      <c r="D20" s="166"/>
    </row>
    <row r="21" spans="1:4" ht="14.25" customHeight="1" x14ac:dyDescent="0.25">
      <c r="A21" s="262"/>
      <c r="B21" s="166"/>
      <c r="C21" s="166"/>
      <c r="D21" s="166"/>
    </row>
    <row r="22" spans="1:4" ht="14.25" customHeight="1" x14ac:dyDescent="0.25">
      <c r="A22" s="262"/>
      <c r="B22" s="166"/>
      <c r="C22" s="166"/>
      <c r="D22" s="166"/>
    </row>
    <row r="23" spans="1:4" ht="14.25" customHeight="1" x14ac:dyDescent="0.25">
      <c r="A23" s="262"/>
      <c r="B23" s="166"/>
      <c r="C23" s="166"/>
      <c r="D23" s="166"/>
    </row>
    <row r="24" spans="1:4" ht="14.25" customHeight="1" x14ac:dyDescent="0.25">
      <c r="A24" s="262"/>
      <c r="B24" s="166"/>
      <c r="C24" s="166"/>
      <c r="D24" s="166"/>
    </row>
    <row r="25" spans="1:4" ht="14.25" customHeight="1" x14ac:dyDescent="0.25">
      <c r="A25" s="262"/>
      <c r="B25" s="166"/>
      <c r="C25" s="166"/>
      <c r="D25" s="166"/>
    </row>
    <row r="26" spans="1:4" ht="14.25" customHeight="1" x14ac:dyDescent="0.25">
      <c r="A26" s="262"/>
      <c r="B26" s="166"/>
      <c r="C26" s="166"/>
      <c r="D26" s="166"/>
    </row>
    <row r="27" spans="1:4" ht="14.25" customHeight="1" x14ac:dyDescent="0.25">
      <c r="A27" s="262"/>
      <c r="B27" s="166"/>
      <c r="C27" s="166"/>
      <c r="D27" s="166"/>
    </row>
    <row r="28" spans="1:4" ht="14.25" customHeight="1" x14ac:dyDescent="0.25">
      <c r="A28" s="262"/>
      <c r="B28" s="166"/>
      <c r="C28" s="166"/>
      <c r="D28" s="166"/>
    </row>
    <row r="29" spans="1:4" ht="14.25" customHeight="1" x14ac:dyDescent="0.25">
      <c r="A29" s="262"/>
      <c r="B29" s="166"/>
      <c r="C29" s="166"/>
      <c r="D29" s="166"/>
    </row>
    <row r="30" spans="1:4" ht="14.25" customHeight="1" x14ac:dyDescent="0.25">
      <c r="A30" s="262"/>
      <c r="B30" s="166"/>
      <c r="C30" s="166"/>
      <c r="D30" s="166"/>
    </row>
    <row r="31" spans="1:4" ht="14.25" customHeight="1" x14ac:dyDescent="0.25">
      <c r="A31" s="262"/>
      <c r="B31" s="166"/>
      <c r="C31" s="166"/>
      <c r="D31" s="166"/>
    </row>
    <row r="32" spans="1:4" ht="14.25" customHeight="1" x14ac:dyDescent="0.25">
      <c r="A32" s="262"/>
      <c r="B32" s="166"/>
      <c r="C32" s="166"/>
      <c r="D32" s="166"/>
    </row>
    <row r="33" spans="1:4" ht="14.25" customHeight="1" x14ac:dyDescent="0.25">
      <c r="A33" s="262"/>
      <c r="B33" s="166"/>
      <c r="C33" s="166"/>
      <c r="D33" s="166"/>
    </row>
    <row r="34" spans="1:4" ht="14.25" customHeight="1" x14ac:dyDescent="0.25">
      <c r="A34" s="262"/>
      <c r="B34" s="166"/>
      <c r="C34" s="166"/>
      <c r="D34" s="166"/>
    </row>
    <row r="35" spans="1:4" ht="14.25" customHeight="1" x14ac:dyDescent="0.25">
      <c r="A35" s="262"/>
      <c r="B35" s="166"/>
      <c r="C35" s="166"/>
      <c r="D35" s="166"/>
    </row>
    <row r="36" spans="1:4" ht="14.25" customHeight="1" x14ac:dyDescent="0.25">
      <c r="A36" s="262"/>
      <c r="B36" s="166"/>
      <c r="C36" s="166"/>
      <c r="D36" s="166"/>
    </row>
    <row r="37" spans="1:4" ht="14.25" customHeight="1" x14ac:dyDescent="0.25">
      <c r="A37" s="262"/>
      <c r="B37" s="166"/>
      <c r="C37" s="166"/>
      <c r="D37" s="166"/>
    </row>
    <row r="38" spans="1:4" ht="14.25" customHeight="1" x14ac:dyDescent="0.25">
      <c r="A38" s="262"/>
      <c r="B38" s="166"/>
      <c r="C38" s="166"/>
      <c r="D38" s="166"/>
    </row>
    <row r="39" spans="1:4" ht="14.25" customHeight="1" x14ac:dyDescent="0.25">
      <c r="A39" s="262"/>
      <c r="B39" s="166"/>
      <c r="C39" s="166"/>
      <c r="D39" s="166"/>
    </row>
    <row r="40" spans="1:4" ht="14.25" customHeight="1" x14ac:dyDescent="0.25">
      <c r="A40" s="262"/>
      <c r="B40" s="166"/>
      <c r="C40" s="166"/>
      <c r="D40" s="166"/>
    </row>
    <row r="41" spans="1:4" ht="14.25" customHeight="1" x14ac:dyDescent="0.25">
      <c r="A41" s="262"/>
      <c r="B41" s="166"/>
      <c r="C41" s="166"/>
      <c r="D41" s="166"/>
    </row>
    <row r="42" spans="1:4" ht="14.25" customHeight="1" x14ac:dyDescent="0.25">
      <c r="A42" s="262"/>
      <c r="B42" s="166"/>
      <c r="C42" s="166"/>
      <c r="D42" s="166"/>
    </row>
    <row r="43" spans="1:4" ht="14.25" customHeight="1" x14ac:dyDescent="0.25">
      <c r="A43" s="262"/>
      <c r="B43" s="166"/>
      <c r="C43" s="166"/>
      <c r="D43" s="166"/>
    </row>
    <row r="44" spans="1:4" ht="14.25" customHeight="1" x14ac:dyDescent="0.25">
      <c r="A44" s="262"/>
      <c r="B44" s="166"/>
      <c r="C44" s="166"/>
      <c r="D44" s="166"/>
    </row>
    <row r="45" spans="1:4" ht="14.25" customHeight="1" x14ac:dyDescent="0.25">
      <c r="A45" s="262"/>
      <c r="B45" s="166"/>
      <c r="C45" s="166"/>
      <c r="D45" s="166"/>
    </row>
    <row r="46" spans="1:4" ht="14.25" customHeight="1" x14ac:dyDescent="0.25">
      <c r="A46" s="262"/>
      <c r="B46" s="166"/>
      <c r="C46" s="166"/>
      <c r="D46" s="166"/>
    </row>
    <row r="47" spans="1:4" ht="14.25" customHeight="1" x14ac:dyDescent="0.25">
      <c r="A47" s="262"/>
      <c r="B47" s="166"/>
      <c r="C47" s="166"/>
      <c r="D47" s="166"/>
    </row>
    <row r="48" spans="1:4" ht="14.25" customHeight="1" x14ac:dyDescent="0.25">
      <c r="A48" s="262"/>
      <c r="B48" s="166"/>
      <c r="C48" s="166"/>
      <c r="D48" s="166"/>
    </row>
    <row r="49" spans="1:5" ht="14.25" customHeight="1" x14ac:dyDescent="0.25">
      <c r="A49" s="262"/>
      <c r="B49" s="4"/>
      <c r="C49" s="4"/>
      <c r="D49" s="4"/>
      <c r="E49" s="263"/>
    </row>
    <row r="50" spans="1:5" ht="14.25" customHeight="1" x14ac:dyDescent="0.25">
      <c r="A50" s="262"/>
      <c r="B50" s="4"/>
      <c r="C50" s="4"/>
      <c r="D50" s="4"/>
      <c r="E50" s="263"/>
    </row>
    <row r="51" spans="1:5" ht="14.25" customHeight="1" x14ac:dyDescent="0.25">
      <c r="A51" s="4"/>
      <c r="B51" s="4"/>
      <c r="C51" s="4"/>
      <c r="D51" s="4"/>
      <c r="E51" s="263"/>
    </row>
    <row r="52" spans="1:5" ht="14.25" customHeight="1" x14ac:dyDescent="0.25">
      <c r="A52" s="4"/>
      <c r="B52" s="4"/>
      <c r="C52" s="4"/>
      <c r="D52" s="263"/>
      <c r="E52" s="4"/>
    </row>
    <row r="53" spans="1:5" ht="14.25" customHeight="1" x14ac:dyDescent="0.25">
      <c r="A53" s="4"/>
      <c r="B53" s="4"/>
      <c r="C53" s="4"/>
      <c r="D53" s="263"/>
      <c r="E53" s="4"/>
    </row>
    <row r="54" spans="1:5" ht="14.25" customHeight="1" x14ac:dyDescent="0.25">
      <c r="A54" s="4"/>
      <c r="B54" s="4"/>
      <c r="C54" s="4"/>
      <c r="D54" s="263"/>
      <c r="E54" s="4"/>
    </row>
    <row r="55" spans="1:5" ht="14.25" customHeight="1" x14ac:dyDescent="0.25">
      <c r="A55" s="4"/>
      <c r="B55" s="4"/>
      <c r="C55" s="4"/>
      <c r="D55" s="263"/>
      <c r="E55" s="4"/>
    </row>
    <row r="56" spans="1:5" ht="14.25" customHeight="1" x14ac:dyDescent="0.25">
      <c r="A56" s="4"/>
      <c r="B56" s="4"/>
      <c r="C56" s="4"/>
      <c r="D56" s="263"/>
      <c r="E56" s="4"/>
    </row>
    <row r="57" spans="1:5" ht="14.25" customHeight="1" x14ac:dyDescent="0.25">
      <c r="A57" s="4"/>
      <c r="B57" s="4"/>
      <c r="C57" s="4"/>
      <c r="D57" s="263"/>
      <c r="E57" s="4"/>
    </row>
    <row r="58" spans="1:5" ht="14.25" customHeight="1" x14ac:dyDescent="0.25">
      <c r="A58" s="4"/>
      <c r="B58" s="4"/>
      <c r="C58" s="4"/>
      <c r="D58" s="263"/>
      <c r="E58" s="4"/>
    </row>
    <row r="59" spans="1:5" ht="14.25" customHeight="1" x14ac:dyDescent="0.25">
      <c r="A59" s="4"/>
      <c r="B59" s="4"/>
      <c r="C59" s="4"/>
      <c r="D59" s="263"/>
      <c r="E59" s="4"/>
    </row>
    <row r="60" spans="1:5" ht="14.25" customHeight="1" x14ac:dyDescent="0.25">
      <c r="A60" s="4"/>
      <c r="B60" s="4"/>
      <c r="C60" s="4"/>
      <c r="D60" s="263"/>
      <c r="E60" s="4"/>
    </row>
    <row r="61" spans="1:5" ht="14.25" customHeight="1" x14ac:dyDescent="0.25">
      <c r="A61" s="4"/>
      <c r="B61" s="4"/>
      <c r="C61" s="4"/>
      <c r="D61" s="263"/>
      <c r="E61" s="4"/>
    </row>
    <row r="62" spans="1:5" ht="14.25" customHeight="1" x14ac:dyDescent="0.25">
      <c r="A62" s="4"/>
      <c r="B62" s="4"/>
      <c r="C62" s="4"/>
      <c r="D62" s="263"/>
      <c r="E62" s="4"/>
    </row>
    <row r="63" spans="1:5" ht="14.25" customHeight="1" x14ac:dyDescent="0.25">
      <c r="A63" s="4"/>
      <c r="B63" s="4"/>
      <c r="C63" s="4"/>
      <c r="D63" s="263"/>
      <c r="E63" s="4"/>
    </row>
    <row r="64" spans="1:5" ht="14.25" customHeight="1" x14ac:dyDescent="0.25">
      <c r="A64" s="4"/>
      <c r="B64" s="4"/>
      <c r="C64" s="4"/>
      <c r="D64" s="263"/>
      <c r="E64" s="4"/>
    </row>
    <row r="65" spans="1:5" ht="14.25" customHeight="1" x14ac:dyDescent="0.25">
      <c r="A65" s="4"/>
      <c r="B65" s="4"/>
      <c r="C65" s="4"/>
      <c r="D65" s="263"/>
      <c r="E65" s="4"/>
    </row>
    <row r="66" spans="1:5" ht="14.25" customHeight="1" x14ac:dyDescent="0.25">
      <c r="A66" s="4"/>
      <c r="B66" s="4"/>
      <c r="C66" s="4"/>
      <c r="D66" s="263"/>
      <c r="E66" s="4"/>
    </row>
    <row r="67" spans="1:5" ht="14.25" customHeight="1" x14ac:dyDescent="0.25">
      <c r="A67" s="4"/>
      <c r="B67" s="4"/>
      <c r="C67" s="4"/>
      <c r="D67" s="263"/>
      <c r="E67" s="4"/>
    </row>
    <row r="68" spans="1:5" ht="14.25" customHeight="1" x14ac:dyDescent="0.25">
      <c r="A68" s="4"/>
      <c r="B68" s="4"/>
      <c r="C68" s="4"/>
      <c r="D68" s="263"/>
      <c r="E68" s="4"/>
    </row>
    <row r="69" spans="1:5" ht="14.25" customHeight="1" x14ac:dyDescent="0.25">
      <c r="A69" s="4"/>
      <c r="B69" s="4"/>
      <c r="C69" s="4"/>
      <c r="D69" s="263"/>
      <c r="E69" s="4"/>
    </row>
    <row r="70" spans="1:5" ht="14.25" customHeight="1" x14ac:dyDescent="0.25">
      <c r="A70" s="4"/>
      <c r="B70" s="4"/>
      <c r="C70" s="4"/>
      <c r="D70" s="263"/>
      <c r="E70" s="4"/>
    </row>
    <row r="71" spans="1:5" ht="14.25" customHeight="1" x14ac:dyDescent="0.25">
      <c r="A71" s="4"/>
      <c r="B71" s="4"/>
      <c r="C71" s="4"/>
      <c r="D71" s="263"/>
      <c r="E71" s="4"/>
    </row>
    <row r="72" spans="1:5" ht="14.25" customHeight="1" x14ac:dyDescent="0.25">
      <c r="A72" s="4"/>
      <c r="B72" s="4"/>
      <c r="C72" s="4"/>
      <c r="D72" s="263"/>
      <c r="E72" s="4"/>
    </row>
    <row r="73" spans="1:5" ht="14.25" customHeight="1" x14ac:dyDescent="0.25">
      <c r="A73" s="4"/>
      <c r="B73" s="4"/>
      <c r="C73" s="4"/>
      <c r="D73" s="263"/>
      <c r="E73" s="4"/>
    </row>
    <row r="74" spans="1:5" ht="14.25" customHeight="1" x14ac:dyDescent="0.25">
      <c r="A74" s="4"/>
      <c r="B74" s="4"/>
      <c r="C74" s="4"/>
      <c r="D74" s="263"/>
      <c r="E74" s="4"/>
    </row>
    <row r="75" spans="1:5" ht="14.25" customHeight="1" x14ac:dyDescent="0.25">
      <c r="A75" s="4"/>
      <c r="B75" s="4"/>
      <c r="C75" s="4"/>
      <c r="D75" s="263"/>
      <c r="E75" s="4"/>
    </row>
    <row r="76" spans="1:5" ht="14.25" customHeight="1" x14ac:dyDescent="0.25">
      <c r="A76" s="4"/>
      <c r="B76" s="4"/>
      <c r="C76" s="4"/>
      <c r="D76" s="263"/>
      <c r="E76" s="4"/>
    </row>
    <row r="77" spans="1:5" ht="14.25" customHeight="1" x14ac:dyDescent="0.25">
      <c r="A77" s="4"/>
      <c r="B77" s="4"/>
      <c r="C77" s="4"/>
      <c r="D77" s="263"/>
      <c r="E77" s="4"/>
    </row>
    <row r="78" spans="1:5" ht="14.25" customHeight="1" x14ac:dyDescent="0.25">
      <c r="A78" s="4"/>
      <c r="B78" s="4"/>
      <c r="C78" s="4"/>
      <c r="D78" s="263"/>
      <c r="E78" s="4"/>
    </row>
    <row r="79" spans="1:5" ht="14.25" customHeight="1" x14ac:dyDescent="0.25">
      <c r="A79" s="4"/>
      <c r="B79" s="4"/>
      <c r="C79" s="4"/>
      <c r="D79" s="263"/>
      <c r="E79" s="4"/>
    </row>
    <row r="80" spans="1:5" ht="14.25" customHeight="1" x14ac:dyDescent="0.25">
      <c r="A80" s="4"/>
      <c r="B80" s="4"/>
      <c r="C80" s="4"/>
      <c r="D80" s="263"/>
      <c r="E80" s="4"/>
    </row>
    <row r="81" spans="1:5" ht="14.25" customHeight="1" x14ac:dyDescent="0.25">
      <c r="A81" s="4"/>
      <c r="B81" s="4"/>
      <c r="C81" s="4"/>
      <c r="D81" s="263"/>
      <c r="E81" s="4"/>
    </row>
    <row r="82" spans="1:5" ht="14.25" customHeight="1" x14ac:dyDescent="0.25">
      <c r="A82" s="4"/>
      <c r="B82" s="4"/>
      <c r="C82" s="4"/>
      <c r="D82" s="263"/>
      <c r="E82" s="4"/>
    </row>
    <row r="83" spans="1:5" ht="14.25" customHeight="1" x14ac:dyDescent="0.25">
      <c r="A83" s="4"/>
      <c r="B83" s="4"/>
      <c r="C83" s="4"/>
      <c r="D83" s="263"/>
      <c r="E83" s="4"/>
    </row>
    <row r="84" spans="1:5" ht="14.25" customHeight="1" x14ac:dyDescent="0.25">
      <c r="A84" s="4"/>
      <c r="B84" s="4"/>
      <c r="C84" s="4"/>
      <c r="D84" s="263"/>
      <c r="E84" s="4"/>
    </row>
    <row r="85" spans="1:5" ht="14.25" customHeight="1" x14ac:dyDescent="0.25">
      <c r="A85" s="4"/>
      <c r="B85" s="4"/>
      <c r="C85" s="4"/>
      <c r="D85" s="263"/>
      <c r="E85" s="4"/>
    </row>
    <row r="86" spans="1:5" ht="14.25" customHeight="1" x14ac:dyDescent="0.25">
      <c r="A86" s="4"/>
      <c r="B86" s="4"/>
      <c r="C86" s="4"/>
      <c r="D86" s="263"/>
      <c r="E86" s="4"/>
    </row>
    <row r="87" spans="1:5" ht="14.25" customHeight="1" x14ac:dyDescent="0.25">
      <c r="A87" s="4"/>
      <c r="B87" s="4"/>
      <c r="C87" s="4"/>
      <c r="D87" s="263"/>
      <c r="E87" s="4"/>
    </row>
    <row r="88" spans="1:5" ht="14.25" customHeight="1" x14ac:dyDescent="0.25">
      <c r="A88" s="4"/>
      <c r="B88" s="4"/>
      <c r="C88" s="4"/>
      <c r="D88" s="263"/>
      <c r="E88" s="4"/>
    </row>
    <row r="89" spans="1:5" ht="14.25" customHeight="1" x14ac:dyDescent="0.25">
      <c r="A89" s="4"/>
      <c r="B89" s="4"/>
      <c r="C89" s="4"/>
      <c r="D89" s="263"/>
      <c r="E89" s="4"/>
    </row>
    <row r="90" spans="1:5" ht="14.25" customHeight="1" x14ac:dyDescent="0.25">
      <c r="A90" s="4"/>
      <c r="B90" s="4"/>
      <c r="C90" s="4"/>
      <c r="D90" s="263"/>
      <c r="E90" s="4"/>
    </row>
    <row r="91" spans="1:5" ht="14.25" customHeight="1" x14ac:dyDescent="0.25">
      <c r="A91" s="4"/>
      <c r="B91" s="4"/>
      <c r="C91" s="4"/>
      <c r="D91" s="263"/>
      <c r="E91" s="4"/>
    </row>
    <row r="92" spans="1:5" ht="14.25" customHeight="1" x14ac:dyDescent="0.25">
      <c r="A92" s="4"/>
      <c r="B92" s="4"/>
      <c r="C92" s="4"/>
      <c r="D92" s="263"/>
      <c r="E92" s="4"/>
    </row>
    <row r="93" spans="1:5" ht="14.25" customHeight="1" x14ac:dyDescent="0.25">
      <c r="A93" s="4"/>
      <c r="B93" s="4"/>
      <c r="C93" s="4"/>
      <c r="D93" s="263"/>
      <c r="E93" s="4"/>
    </row>
    <row r="94" spans="1:5" ht="14.25" customHeight="1" x14ac:dyDescent="0.25">
      <c r="A94" s="4"/>
      <c r="B94" s="4"/>
      <c r="C94" s="4"/>
      <c r="D94" s="263"/>
      <c r="E94" s="4"/>
    </row>
    <row r="95" spans="1:5" ht="14.25" customHeight="1" x14ac:dyDescent="0.25">
      <c r="A95" s="4"/>
      <c r="B95" s="4"/>
      <c r="C95" s="4"/>
      <c r="D95" s="263"/>
      <c r="E95" s="4"/>
    </row>
    <row r="96" spans="1:5" ht="14.25" customHeight="1" x14ac:dyDescent="0.25">
      <c r="A96" s="4"/>
      <c r="B96" s="4"/>
      <c r="C96" s="4"/>
      <c r="D96" s="263"/>
      <c r="E96" s="4"/>
    </row>
    <row r="97" spans="1:5" ht="14.25" customHeight="1" x14ac:dyDescent="0.25">
      <c r="A97" s="4"/>
      <c r="B97" s="4"/>
      <c r="C97" s="4"/>
      <c r="D97" s="263"/>
      <c r="E97" s="4"/>
    </row>
    <row r="98" spans="1:5" ht="14.25" customHeight="1" x14ac:dyDescent="0.25">
      <c r="A98" s="4"/>
      <c r="B98" s="4"/>
      <c r="C98" s="4"/>
      <c r="D98" s="263"/>
      <c r="E98" s="4"/>
    </row>
    <row r="99" spans="1:5" ht="14.25" customHeight="1" x14ac:dyDescent="0.25">
      <c r="A99" s="4"/>
      <c r="B99" s="4"/>
      <c r="C99" s="4"/>
      <c r="D99" s="263"/>
      <c r="E99" s="4"/>
    </row>
    <row r="100" spans="1:5" ht="14.25" customHeight="1" x14ac:dyDescent="0.25">
      <c r="A100" s="4"/>
      <c r="B100" s="4"/>
      <c r="C100" s="4"/>
      <c r="D100" s="263"/>
      <c r="E100" s="4"/>
    </row>
    <row r="101" spans="1:5" ht="14.25" customHeight="1" x14ac:dyDescent="0.25">
      <c r="A101" s="4"/>
      <c r="B101" s="4"/>
      <c r="C101" s="4"/>
      <c r="D101" s="263"/>
      <c r="E101" s="4"/>
    </row>
    <row r="102" spans="1:5" ht="14.25" customHeight="1" x14ac:dyDescent="0.25">
      <c r="A102" s="4"/>
      <c r="B102" s="4"/>
      <c r="C102" s="4"/>
      <c r="D102" s="263"/>
      <c r="E102" s="4"/>
    </row>
    <row r="103" spans="1:5" ht="14.25" customHeight="1" x14ac:dyDescent="0.25">
      <c r="A103" s="4"/>
      <c r="B103" s="4"/>
      <c r="C103" s="4"/>
      <c r="D103" s="263"/>
      <c r="E103" s="4"/>
    </row>
    <row r="104" spans="1:5" ht="14.25" customHeight="1" x14ac:dyDescent="0.25">
      <c r="A104" s="4"/>
      <c r="B104" s="4"/>
      <c r="C104" s="4"/>
      <c r="D104" s="263"/>
      <c r="E104" s="4"/>
    </row>
    <row r="105" spans="1:5" ht="14.25" customHeight="1" x14ac:dyDescent="0.25">
      <c r="A105" s="4"/>
      <c r="B105" s="4"/>
      <c r="C105" s="4"/>
      <c r="D105" s="263"/>
      <c r="E105" s="4"/>
    </row>
    <row r="106" spans="1:5" ht="14.25" customHeight="1" x14ac:dyDescent="0.25">
      <c r="A106" s="4"/>
      <c r="B106" s="4"/>
      <c r="C106" s="4"/>
      <c r="D106" s="263"/>
      <c r="E106" s="4"/>
    </row>
    <row r="107" spans="1:5" ht="14.25" customHeight="1" x14ac:dyDescent="0.25">
      <c r="A107" s="4"/>
      <c r="B107" s="4"/>
      <c r="C107" s="4"/>
      <c r="D107" s="263"/>
      <c r="E107" s="4"/>
    </row>
    <row r="108" spans="1:5" ht="14.25" customHeight="1" x14ac:dyDescent="0.25">
      <c r="A108" s="4"/>
      <c r="B108" s="4"/>
      <c r="C108" s="4"/>
      <c r="D108" s="263"/>
      <c r="E108" s="4"/>
    </row>
    <row r="109" spans="1:5" ht="14.25" customHeight="1" x14ac:dyDescent="0.25">
      <c r="A109" s="4"/>
      <c r="B109" s="4"/>
      <c r="C109" s="4"/>
      <c r="D109" s="263"/>
      <c r="E109" s="4"/>
    </row>
    <row r="110" spans="1:5" ht="14.25" customHeight="1" x14ac:dyDescent="0.25">
      <c r="A110" s="4"/>
      <c r="B110" s="4"/>
      <c r="C110" s="4"/>
      <c r="D110" s="263"/>
      <c r="E110" s="4"/>
    </row>
    <row r="111" spans="1:5" ht="14.25" customHeight="1" x14ac:dyDescent="0.25">
      <c r="A111" s="4"/>
      <c r="B111" s="4"/>
      <c r="C111" s="4"/>
      <c r="D111" s="263"/>
      <c r="E111" s="4"/>
    </row>
    <row r="112" spans="1:5" ht="14.25" customHeight="1" x14ac:dyDescent="0.25">
      <c r="A112" s="4"/>
      <c r="B112" s="4"/>
      <c r="C112" s="4"/>
      <c r="D112" s="263"/>
      <c r="E112" s="4"/>
    </row>
    <row r="113" spans="1:5" ht="14.25" customHeight="1" x14ac:dyDescent="0.25">
      <c r="A113" s="4"/>
      <c r="B113" s="4"/>
      <c r="C113" s="4"/>
      <c r="D113" s="263"/>
      <c r="E113" s="4"/>
    </row>
    <row r="114" spans="1:5" ht="14.25" customHeight="1" x14ac:dyDescent="0.25">
      <c r="A114" s="4"/>
      <c r="B114" s="4"/>
      <c r="C114" s="4"/>
      <c r="D114" s="263"/>
      <c r="E114" s="4"/>
    </row>
    <row r="115" spans="1:5" ht="14.25" customHeight="1" x14ac:dyDescent="0.25">
      <c r="A115" s="4"/>
      <c r="B115" s="4"/>
      <c r="C115" s="4"/>
      <c r="D115" s="263"/>
      <c r="E115" s="4"/>
    </row>
    <row r="116" spans="1:5" ht="14.25" customHeight="1" x14ac:dyDescent="0.25">
      <c r="A116" s="4"/>
      <c r="B116" s="4"/>
      <c r="C116" s="4"/>
      <c r="D116" s="263"/>
      <c r="E116" s="4"/>
    </row>
    <row r="117" spans="1:5" ht="14.25" customHeight="1" x14ac:dyDescent="0.25">
      <c r="A117" s="4"/>
      <c r="B117" s="4"/>
      <c r="C117" s="4"/>
      <c r="D117" s="263"/>
      <c r="E117" s="4"/>
    </row>
    <row r="118" spans="1:5" ht="14.25" customHeight="1" x14ac:dyDescent="0.25">
      <c r="A118" s="4"/>
      <c r="B118" s="4"/>
      <c r="C118" s="4"/>
      <c r="D118" s="263"/>
      <c r="E118" s="4"/>
    </row>
    <row r="119" spans="1:5" ht="14.25" customHeight="1" x14ac:dyDescent="0.25">
      <c r="A119" s="4"/>
      <c r="B119" s="4"/>
      <c r="C119" s="4"/>
      <c r="D119" s="263"/>
      <c r="E119" s="4"/>
    </row>
    <row r="120" spans="1:5" ht="14.25" customHeight="1" x14ac:dyDescent="0.25">
      <c r="A120" s="4"/>
      <c r="B120" s="4"/>
      <c r="C120" s="4"/>
      <c r="D120" s="263"/>
      <c r="E120" s="4"/>
    </row>
    <row r="121" spans="1:5" ht="14.25" customHeight="1" x14ac:dyDescent="0.25">
      <c r="A121" s="4"/>
      <c r="B121" s="4"/>
      <c r="C121" s="4"/>
      <c r="D121" s="263"/>
      <c r="E121" s="4"/>
    </row>
    <row r="122" spans="1:5" ht="14.25" customHeight="1" x14ac:dyDescent="0.25">
      <c r="A122" s="4"/>
      <c r="B122" s="4"/>
      <c r="C122" s="4"/>
      <c r="D122" s="263"/>
      <c r="E122" s="4"/>
    </row>
    <row r="123" spans="1:5" ht="14.25" customHeight="1" x14ac:dyDescent="0.25">
      <c r="A123" s="4"/>
      <c r="B123" s="4"/>
      <c r="C123" s="4"/>
      <c r="D123" s="263"/>
      <c r="E123" s="4"/>
    </row>
    <row r="124" spans="1:5" ht="14.25" customHeight="1" x14ac:dyDescent="0.25">
      <c r="A124" s="4"/>
      <c r="B124" s="4"/>
      <c r="C124" s="4"/>
      <c r="D124" s="263"/>
      <c r="E124" s="4"/>
    </row>
    <row r="125" spans="1:5" ht="14.25" customHeight="1" x14ac:dyDescent="0.25">
      <c r="A125" s="4"/>
      <c r="B125" s="4"/>
      <c r="C125" s="4"/>
      <c r="D125" s="263"/>
      <c r="E125" s="4"/>
    </row>
    <row r="126" spans="1:5" ht="14.25" customHeight="1" x14ac:dyDescent="0.25">
      <c r="A126" s="4"/>
      <c r="B126" s="4"/>
      <c r="C126" s="4"/>
      <c r="D126" s="263"/>
      <c r="E126" s="4"/>
    </row>
    <row r="127" spans="1:5" ht="14.25" customHeight="1" x14ac:dyDescent="0.25">
      <c r="A127" s="4"/>
      <c r="B127" s="4"/>
      <c r="C127" s="4"/>
      <c r="D127" s="263"/>
      <c r="E127" s="4"/>
    </row>
    <row r="128" spans="1:5" ht="14.25" customHeight="1" x14ac:dyDescent="0.25">
      <c r="A128" s="4"/>
      <c r="B128" s="4"/>
      <c r="C128" s="4"/>
      <c r="D128" s="263"/>
      <c r="E128" s="4"/>
    </row>
    <row r="129" spans="1:5" ht="14.25" customHeight="1" x14ac:dyDescent="0.25">
      <c r="A129" s="4"/>
      <c r="B129" s="4"/>
      <c r="C129" s="4"/>
      <c r="D129" s="263"/>
      <c r="E129" s="4"/>
    </row>
    <row r="130" spans="1:5" ht="14.25" customHeight="1" x14ac:dyDescent="0.25">
      <c r="A130" s="4"/>
      <c r="B130" s="4"/>
      <c r="C130" s="4"/>
      <c r="D130" s="263"/>
      <c r="E130" s="4"/>
    </row>
    <row r="131" spans="1:5" ht="14.25" customHeight="1" x14ac:dyDescent="0.25">
      <c r="A131" s="4"/>
      <c r="B131" s="4"/>
      <c r="C131" s="4"/>
      <c r="D131" s="263"/>
      <c r="E131" s="4"/>
    </row>
    <row r="132" spans="1:5" ht="14.25" customHeight="1" x14ac:dyDescent="0.25">
      <c r="A132" s="4"/>
      <c r="B132" s="4"/>
      <c r="C132" s="4"/>
      <c r="D132" s="263"/>
      <c r="E132" s="4"/>
    </row>
    <row r="133" spans="1:5" ht="14.25" customHeight="1" x14ac:dyDescent="0.25">
      <c r="A133" s="4"/>
      <c r="B133" s="4"/>
      <c r="C133" s="4"/>
      <c r="D133" s="263"/>
      <c r="E133" s="4"/>
    </row>
    <row r="134" spans="1:5" ht="14.25" customHeight="1" x14ac:dyDescent="0.25">
      <c r="A134" s="4"/>
      <c r="B134" s="4"/>
      <c r="C134" s="4"/>
      <c r="D134" s="263"/>
      <c r="E134" s="4"/>
    </row>
    <row r="135" spans="1:5" ht="14.25" customHeight="1" x14ac:dyDescent="0.25">
      <c r="A135" s="4"/>
      <c r="B135" s="4"/>
      <c r="C135" s="4"/>
      <c r="D135" s="263"/>
      <c r="E135" s="4"/>
    </row>
    <row r="136" spans="1:5" ht="14.25" customHeight="1" x14ac:dyDescent="0.25">
      <c r="A136" s="4"/>
      <c r="B136" s="4"/>
      <c r="C136" s="4"/>
      <c r="D136" s="263"/>
      <c r="E136" s="4"/>
    </row>
    <row r="137" spans="1:5" ht="14.25" customHeight="1" x14ac:dyDescent="0.25">
      <c r="A137" s="4"/>
      <c r="B137" s="4"/>
      <c r="C137" s="4"/>
      <c r="D137" s="263"/>
      <c r="E137" s="4"/>
    </row>
    <row r="138" spans="1:5" ht="14.25" customHeight="1" x14ac:dyDescent="0.25">
      <c r="A138" s="4"/>
      <c r="B138" s="4"/>
      <c r="C138" s="4"/>
      <c r="D138" s="263"/>
      <c r="E138" s="4"/>
    </row>
    <row r="139" spans="1:5" ht="14.25" customHeight="1" x14ac:dyDescent="0.25">
      <c r="A139" s="4"/>
      <c r="B139" s="4"/>
      <c r="C139" s="4"/>
      <c r="D139" s="263"/>
      <c r="E139" s="4"/>
    </row>
    <row r="140" spans="1:5" ht="14.25" customHeight="1" x14ac:dyDescent="0.25">
      <c r="A140" s="4"/>
      <c r="B140" s="4"/>
      <c r="C140" s="4"/>
      <c r="D140" s="263"/>
      <c r="E140" s="4"/>
    </row>
    <row r="141" spans="1:5" ht="14.25" customHeight="1" x14ac:dyDescent="0.25">
      <c r="A141" s="4"/>
      <c r="B141" s="4"/>
      <c r="C141" s="4"/>
      <c r="D141" s="263"/>
      <c r="E141" s="4"/>
    </row>
    <row r="142" spans="1:5" ht="14.25" customHeight="1" x14ac:dyDescent="0.25">
      <c r="A142" s="4"/>
      <c r="B142" s="4"/>
      <c r="C142" s="4"/>
      <c r="D142" s="263"/>
      <c r="E142" s="4"/>
    </row>
    <row r="143" spans="1:5" ht="14.25" customHeight="1" x14ac:dyDescent="0.25">
      <c r="A143" s="4"/>
      <c r="B143" s="4"/>
      <c r="C143" s="4"/>
      <c r="D143" s="263"/>
      <c r="E143" s="4"/>
    </row>
    <row r="144" spans="1:5" ht="14.25" customHeight="1" x14ac:dyDescent="0.25">
      <c r="A144" s="4"/>
      <c r="B144" s="4"/>
      <c r="C144" s="4"/>
      <c r="D144" s="263"/>
      <c r="E144" s="4"/>
    </row>
    <row r="145" spans="1:5" ht="14.25" customHeight="1" x14ac:dyDescent="0.25">
      <c r="A145" s="4"/>
      <c r="B145" s="4"/>
      <c r="C145" s="4"/>
      <c r="D145" s="263"/>
      <c r="E145" s="4"/>
    </row>
    <row r="146" spans="1:5" ht="14.25" customHeight="1" x14ac:dyDescent="0.25">
      <c r="A146" s="4"/>
      <c r="B146" s="4"/>
      <c r="C146" s="4"/>
      <c r="D146" s="263"/>
      <c r="E146" s="4"/>
    </row>
    <row r="147" spans="1:5" ht="14.25" customHeight="1" x14ac:dyDescent="0.25">
      <c r="A147" s="4"/>
      <c r="B147" s="4"/>
      <c r="C147" s="4"/>
      <c r="D147" s="263"/>
      <c r="E147" s="4"/>
    </row>
    <row r="148" spans="1:5" ht="14.25" customHeight="1" x14ac:dyDescent="0.25">
      <c r="A148" s="4"/>
      <c r="B148" s="4"/>
      <c r="C148" s="4"/>
      <c r="D148" s="263"/>
      <c r="E148" s="4"/>
    </row>
    <row r="149" spans="1:5" ht="14.25" customHeight="1" x14ac:dyDescent="0.25">
      <c r="A149" s="4"/>
      <c r="B149" s="4"/>
      <c r="C149" s="4"/>
      <c r="D149" s="263"/>
      <c r="E149" s="4"/>
    </row>
    <row r="150" spans="1:5" ht="14.25" customHeight="1" x14ac:dyDescent="0.25">
      <c r="A150" s="4"/>
      <c r="B150" s="4"/>
      <c r="C150" s="4"/>
      <c r="D150" s="263"/>
      <c r="E150" s="4"/>
    </row>
    <row r="151" spans="1:5" ht="14.25" customHeight="1" x14ac:dyDescent="0.25">
      <c r="A151" s="4"/>
      <c r="B151" s="4"/>
      <c r="C151" s="4"/>
      <c r="D151" s="263"/>
      <c r="E151" s="4"/>
    </row>
    <row r="152" spans="1:5" ht="14.25" customHeight="1" x14ac:dyDescent="0.25">
      <c r="A152" s="4"/>
      <c r="B152" s="4"/>
      <c r="C152" s="4"/>
      <c r="D152" s="263"/>
      <c r="E152" s="4"/>
    </row>
    <row r="153" spans="1:5" ht="14.25" customHeight="1" x14ac:dyDescent="0.25">
      <c r="A153" s="4"/>
      <c r="B153" s="4"/>
      <c r="C153" s="4"/>
      <c r="D153" s="263"/>
      <c r="E153" s="4"/>
    </row>
    <row r="154" spans="1:5" ht="14.25" customHeight="1" x14ac:dyDescent="0.25">
      <c r="A154" s="4"/>
      <c r="B154" s="4"/>
      <c r="C154" s="4"/>
      <c r="D154" s="263"/>
      <c r="E154" s="4"/>
    </row>
    <row r="155" spans="1:5" ht="14.25" customHeight="1" x14ac:dyDescent="0.25">
      <c r="A155" s="4"/>
      <c r="B155" s="4"/>
      <c r="C155" s="4"/>
      <c r="D155" s="263"/>
      <c r="E155" s="4"/>
    </row>
    <row r="156" spans="1:5" ht="14.25" customHeight="1" x14ac:dyDescent="0.25">
      <c r="A156" s="4"/>
      <c r="B156" s="4"/>
      <c r="C156" s="4"/>
      <c r="D156" s="263"/>
      <c r="E156" s="4"/>
    </row>
    <row r="157" spans="1:5" ht="14.25" customHeight="1" x14ac:dyDescent="0.25">
      <c r="A157" s="4"/>
      <c r="B157" s="4"/>
      <c r="C157" s="4"/>
      <c r="D157" s="263"/>
      <c r="E157" s="4"/>
    </row>
    <row r="158" spans="1:5" ht="14.25" customHeight="1" x14ac:dyDescent="0.25">
      <c r="A158" s="4"/>
      <c r="B158" s="4"/>
      <c r="C158" s="4"/>
      <c r="D158" s="263"/>
      <c r="E158" s="4"/>
    </row>
    <row r="159" spans="1:5" ht="14.25" customHeight="1" x14ac:dyDescent="0.25">
      <c r="A159" s="4"/>
      <c r="B159" s="4"/>
      <c r="C159" s="4"/>
      <c r="D159" s="263"/>
      <c r="E159" s="4"/>
    </row>
    <row r="160" spans="1:5" ht="14.25" customHeight="1" x14ac:dyDescent="0.25">
      <c r="A160" s="4"/>
      <c r="B160" s="4"/>
      <c r="C160" s="4"/>
      <c r="D160" s="263"/>
      <c r="E160" s="4"/>
    </row>
    <row r="161" spans="1:5" ht="14.25" customHeight="1" x14ac:dyDescent="0.25">
      <c r="A161" s="4"/>
      <c r="B161" s="4"/>
      <c r="C161" s="4"/>
      <c r="D161" s="263"/>
      <c r="E161" s="4"/>
    </row>
    <row r="162" spans="1:5" ht="14.25" customHeight="1" x14ac:dyDescent="0.25">
      <c r="A162" s="4"/>
      <c r="B162" s="4"/>
      <c r="C162" s="4"/>
      <c r="D162" s="263"/>
      <c r="E162" s="4"/>
    </row>
    <row r="163" spans="1:5" ht="14.25" customHeight="1" x14ac:dyDescent="0.25">
      <c r="A163" s="4"/>
      <c r="B163" s="4"/>
      <c r="C163" s="4"/>
      <c r="D163" s="263"/>
      <c r="E163" s="4"/>
    </row>
    <row r="164" spans="1:5" ht="14.25" customHeight="1" x14ac:dyDescent="0.25">
      <c r="A164" s="4"/>
      <c r="B164" s="4"/>
      <c r="C164" s="4"/>
      <c r="D164" s="263"/>
      <c r="E164" s="4"/>
    </row>
    <row r="165" spans="1:5" ht="14.25" customHeight="1" x14ac:dyDescent="0.25">
      <c r="A165" s="4"/>
      <c r="B165" s="4"/>
      <c r="C165" s="4"/>
      <c r="D165" s="263"/>
      <c r="E165" s="4"/>
    </row>
    <row r="166" spans="1:5" ht="14.25" customHeight="1" x14ac:dyDescent="0.25">
      <c r="A166" s="4"/>
      <c r="B166" s="4"/>
      <c r="C166" s="4"/>
      <c r="D166" s="263"/>
      <c r="E166" s="4"/>
    </row>
    <row r="167" spans="1:5" ht="14.25" customHeight="1" x14ac:dyDescent="0.25">
      <c r="A167" s="4"/>
      <c r="B167" s="4"/>
      <c r="C167" s="4"/>
      <c r="D167" s="263"/>
      <c r="E167" s="4"/>
    </row>
    <row r="168" spans="1:5" ht="14.25" customHeight="1" x14ac:dyDescent="0.25">
      <c r="A168" s="4"/>
      <c r="B168" s="4"/>
      <c r="C168" s="4"/>
      <c r="D168" s="263"/>
      <c r="E168" s="4"/>
    </row>
    <row r="169" spans="1:5" ht="14.25" customHeight="1" x14ac:dyDescent="0.25">
      <c r="A169" s="4"/>
      <c r="B169" s="4"/>
      <c r="C169" s="4"/>
      <c r="D169" s="263"/>
      <c r="E169" s="4"/>
    </row>
    <row r="170" spans="1:5" ht="14.25" customHeight="1" x14ac:dyDescent="0.25">
      <c r="A170" s="4"/>
      <c r="B170" s="4"/>
      <c r="C170" s="4"/>
      <c r="D170" s="263"/>
      <c r="E170" s="4"/>
    </row>
    <row r="171" spans="1:5" ht="14.25" customHeight="1" x14ac:dyDescent="0.25">
      <c r="A171" s="4"/>
      <c r="B171" s="4"/>
      <c r="C171" s="4"/>
      <c r="D171" s="263"/>
      <c r="E171" s="4"/>
    </row>
    <row r="172" spans="1:5" ht="14.25" customHeight="1" x14ac:dyDescent="0.25">
      <c r="A172" s="4"/>
      <c r="B172" s="4"/>
      <c r="C172" s="4"/>
      <c r="D172" s="263"/>
      <c r="E172" s="4"/>
    </row>
    <row r="173" spans="1:5" ht="14.25" customHeight="1" x14ac:dyDescent="0.25">
      <c r="A173" s="4"/>
      <c r="B173" s="4"/>
      <c r="C173" s="4"/>
      <c r="D173" s="263"/>
      <c r="E173" s="4"/>
    </row>
    <row r="174" spans="1:5" ht="14.25" customHeight="1" x14ac:dyDescent="0.25">
      <c r="A174" s="4"/>
      <c r="B174" s="4"/>
      <c r="C174" s="4"/>
      <c r="D174" s="263"/>
      <c r="E174" s="4"/>
    </row>
    <row r="175" spans="1:5" ht="14.25" customHeight="1" x14ac:dyDescent="0.25">
      <c r="A175" s="4"/>
      <c r="B175" s="4"/>
      <c r="C175" s="4"/>
      <c r="D175" s="263"/>
      <c r="E175" s="4"/>
    </row>
    <row r="176" spans="1:5" ht="14.25" customHeight="1" x14ac:dyDescent="0.25">
      <c r="A176" s="4"/>
      <c r="B176" s="4"/>
      <c r="C176" s="4"/>
      <c r="D176" s="263"/>
      <c r="E176" s="4"/>
    </row>
    <row r="177" spans="1:5" ht="14.25" customHeight="1" x14ac:dyDescent="0.25">
      <c r="A177" s="4"/>
      <c r="B177" s="4"/>
      <c r="C177" s="4"/>
      <c r="D177" s="263"/>
      <c r="E177" s="4"/>
    </row>
    <row r="178" spans="1:5" ht="14.25" customHeight="1" x14ac:dyDescent="0.25">
      <c r="A178" s="4"/>
      <c r="B178" s="4"/>
      <c r="C178" s="4"/>
      <c r="D178" s="263"/>
      <c r="E178" s="4"/>
    </row>
    <row r="179" spans="1:5" ht="14.25" customHeight="1" x14ac:dyDescent="0.25">
      <c r="A179" s="4"/>
      <c r="B179" s="4"/>
      <c r="C179" s="4"/>
      <c r="D179" s="263"/>
      <c r="E179" s="4"/>
    </row>
    <row r="180" spans="1:5" ht="14.25" customHeight="1" x14ac:dyDescent="0.25">
      <c r="A180" s="4"/>
      <c r="B180" s="4"/>
      <c r="C180" s="4"/>
      <c r="D180" s="263"/>
      <c r="E180" s="4"/>
    </row>
    <row r="181" spans="1:5" ht="14.25" customHeight="1" x14ac:dyDescent="0.25">
      <c r="A181" s="4"/>
      <c r="B181" s="4"/>
      <c r="C181" s="4"/>
      <c r="D181" s="263"/>
      <c r="E181" s="4"/>
    </row>
    <row r="182" spans="1:5" ht="14.25" customHeight="1" x14ac:dyDescent="0.25">
      <c r="A182" s="4"/>
      <c r="B182" s="4"/>
      <c r="C182" s="4"/>
      <c r="D182" s="263"/>
      <c r="E182" s="4"/>
    </row>
    <row r="183" spans="1:5" ht="14.25" customHeight="1" x14ac:dyDescent="0.25">
      <c r="A183" s="4"/>
      <c r="B183" s="4"/>
      <c r="C183" s="4"/>
      <c r="D183" s="263"/>
      <c r="E183" s="4"/>
    </row>
    <row r="184" spans="1:5" ht="14.25" customHeight="1" x14ac:dyDescent="0.25">
      <c r="A184" s="4"/>
      <c r="B184" s="4"/>
      <c r="C184" s="4"/>
      <c r="D184" s="263"/>
      <c r="E184" s="4"/>
    </row>
    <row r="185" spans="1:5" ht="14.25" customHeight="1" x14ac:dyDescent="0.25">
      <c r="A185" s="4"/>
      <c r="B185" s="4"/>
      <c r="C185" s="4"/>
      <c r="D185" s="263"/>
      <c r="E185" s="4"/>
    </row>
    <row r="186" spans="1:5" ht="14.25" customHeight="1" x14ac:dyDescent="0.25">
      <c r="A186" s="4"/>
      <c r="B186" s="4"/>
      <c r="C186" s="4"/>
      <c r="D186" s="263"/>
      <c r="E186" s="4"/>
    </row>
    <row r="187" spans="1:5" ht="14.25" customHeight="1" x14ac:dyDescent="0.25">
      <c r="A187" s="4"/>
      <c r="B187" s="4"/>
      <c r="C187" s="4"/>
      <c r="D187" s="263"/>
      <c r="E187" s="4"/>
    </row>
    <row r="188" spans="1:5" ht="14.25" customHeight="1" x14ac:dyDescent="0.25">
      <c r="A188" s="4"/>
      <c r="B188" s="4"/>
      <c r="C188" s="4"/>
      <c r="D188" s="263"/>
      <c r="E188" s="4"/>
    </row>
    <row r="189" spans="1:5" ht="14.25" customHeight="1" x14ac:dyDescent="0.25">
      <c r="A189" s="4"/>
      <c r="B189" s="4"/>
      <c r="C189" s="4"/>
      <c r="D189" s="263"/>
      <c r="E189" s="4"/>
    </row>
    <row r="190" spans="1:5" ht="14.25" customHeight="1" x14ac:dyDescent="0.25">
      <c r="A190" s="4"/>
      <c r="B190" s="4"/>
      <c r="C190" s="4"/>
      <c r="D190" s="263"/>
      <c r="E190" s="4"/>
    </row>
    <row r="191" spans="1:5" ht="14.25" customHeight="1" x14ac:dyDescent="0.25">
      <c r="A191" s="4"/>
      <c r="B191" s="4"/>
      <c r="C191" s="4"/>
      <c r="D191" s="263"/>
      <c r="E191" s="4"/>
    </row>
    <row r="192" spans="1:5" ht="14.25" customHeight="1" x14ac:dyDescent="0.25">
      <c r="A192" s="4"/>
      <c r="B192" s="4"/>
      <c r="C192" s="4"/>
      <c r="D192" s="263"/>
      <c r="E192" s="4"/>
    </row>
    <row r="193" spans="1:5" ht="14.25" customHeight="1" x14ac:dyDescent="0.25">
      <c r="A193" s="4"/>
      <c r="B193" s="4"/>
      <c r="C193" s="4"/>
      <c r="D193" s="263"/>
      <c r="E193" s="4"/>
    </row>
    <row r="194" spans="1:5" ht="14.25" customHeight="1" x14ac:dyDescent="0.25">
      <c r="A194" s="4"/>
      <c r="B194" s="4"/>
      <c r="C194" s="4"/>
      <c r="D194" s="263"/>
      <c r="E194" s="4"/>
    </row>
    <row r="195" spans="1:5" ht="14.25" customHeight="1" x14ac:dyDescent="0.25">
      <c r="A195" s="4"/>
      <c r="B195" s="4"/>
      <c r="C195" s="4"/>
      <c r="D195" s="263"/>
      <c r="E195" s="4"/>
    </row>
    <row r="196" spans="1:5" ht="14.25" customHeight="1" x14ac:dyDescent="0.25">
      <c r="A196" s="4"/>
      <c r="B196" s="4"/>
      <c r="C196" s="4"/>
      <c r="D196" s="263"/>
      <c r="E196" s="4"/>
    </row>
    <row r="197" spans="1:5" ht="14.25" customHeight="1" x14ac:dyDescent="0.25">
      <c r="A197" s="4"/>
      <c r="B197" s="4"/>
      <c r="C197" s="4"/>
      <c r="D197" s="263"/>
      <c r="E197" s="4"/>
    </row>
    <row r="198" spans="1:5" ht="14.25" customHeight="1" x14ac:dyDescent="0.25">
      <c r="A198" s="4"/>
      <c r="B198" s="4"/>
      <c r="C198" s="4"/>
      <c r="D198" s="263"/>
      <c r="E198" s="4"/>
    </row>
    <row r="199" spans="1:5" ht="14.25" customHeight="1" x14ac:dyDescent="0.25">
      <c r="A199" s="4"/>
      <c r="B199" s="4"/>
      <c r="C199" s="4"/>
      <c r="D199" s="263"/>
      <c r="E199" s="4"/>
    </row>
    <row r="200" spans="1:5" ht="14.25" customHeight="1" x14ac:dyDescent="0.25">
      <c r="A200" s="4"/>
      <c r="B200" s="4"/>
      <c r="C200" s="4"/>
      <c r="D200" s="263"/>
      <c r="E200" s="4"/>
    </row>
    <row r="201" spans="1:5" ht="14.25" customHeight="1" x14ac:dyDescent="0.25">
      <c r="A201" s="4"/>
      <c r="B201" s="4"/>
      <c r="C201" s="4"/>
      <c r="D201" s="263"/>
      <c r="E201" s="4"/>
    </row>
    <row r="202" spans="1:5" ht="14.25" customHeight="1" x14ac:dyDescent="0.25">
      <c r="A202" s="4"/>
      <c r="B202" s="4"/>
      <c r="C202" s="4"/>
      <c r="D202" s="263"/>
      <c r="E202" s="4"/>
    </row>
    <row r="203" spans="1:5" ht="14.25" customHeight="1" x14ac:dyDescent="0.25">
      <c r="A203" s="4"/>
      <c r="B203" s="4"/>
      <c r="C203" s="4"/>
      <c r="D203" s="263"/>
      <c r="E203" s="4"/>
    </row>
    <row r="204" spans="1:5" ht="14.25" customHeight="1" x14ac:dyDescent="0.25">
      <c r="A204" s="4"/>
      <c r="B204" s="4"/>
      <c r="C204" s="4"/>
      <c r="D204" s="263"/>
      <c r="E204" s="4"/>
    </row>
    <row r="205" spans="1:5" ht="14.25" customHeight="1" x14ac:dyDescent="0.25">
      <c r="A205" s="4"/>
      <c r="B205" s="4"/>
      <c r="C205" s="4"/>
      <c r="D205" s="263"/>
      <c r="E205" s="4"/>
    </row>
    <row r="206" spans="1:5" ht="14.25" customHeight="1" x14ac:dyDescent="0.25">
      <c r="A206" s="4"/>
      <c r="B206" s="4"/>
      <c r="C206" s="4"/>
      <c r="D206" s="263"/>
      <c r="E206" s="4"/>
    </row>
    <row r="207" spans="1:5" ht="14.25" customHeight="1" x14ac:dyDescent="0.25">
      <c r="A207" s="4"/>
      <c r="B207" s="4"/>
      <c r="C207" s="4"/>
      <c r="D207" s="263"/>
      <c r="E207" s="4"/>
    </row>
    <row r="208" spans="1:5" ht="14.25" customHeight="1" x14ac:dyDescent="0.25">
      <c r="A208" s="4"/>
      <c r="B208" s="4"/>
      <c r="C208" s="4"/>
      <c r="D208" s="263"/>
      <c r="E208" s="4"/>
    </row>
    <row r="209" spans="1:5" ht="14.25" customHeight="1" x14ac:dyDescent="0.25">
      <c r="A209" s="4"/>
      <c r="B209" s="4"/>
      <c r="C209" s="4"/>
      <c r="D209" s="263"/>
      <c r="E209" s="4"/>
    </row>
    <row r="210" spans="1:5" ht="14.25" customHeight="1" x14ac:dyDescent="0.25">
      <c r="A210" s="4"/>
      <c r="B210" s="4"/>
      <c r="C210" s="4"/>
      <c r="D210" s="263"/>
      <c r="E210" s="4"/>
    </row>
    <row r="211" spans="1:5" ht="14.25" customHeight="1" x14ac:dyDescent="0.25">
      <c r="A211" s="4"/>
      <c r="B211" s="4"/>
      <c r="C211" s="4"/>
      <c r="D211" s="263"/>
      <c r="E211" s="4"/>
    </row>
    <row r="212" spans="1:5" ht="14.25" customHeight="1" x14ac:dyDescent="0.25">
      <c r="A212" s="4"/>
      <c r="B212" s="4"/>
      <c r="C212" s="4"/>
      <c r="D212" s="263"/>
      <c r="E212" s="4"/>
    </row>
    <row r="213" spans="1:5" ht="14.25" customHeight="1" x14ac:dyDescent="0.25">
      <c r="A213" s="4"/>
      <c r="B213" s="4"/>
      <c r="C213" s="4"/>
      <c r="D213" s="263"/>
      <c r="E213" s="4"/>
    </row>
    <row r="214" spans="1:5" ht="14.25" customHeight="1" x14ac:dyDescent="0.25">
      <c r="A214" s="4"/>
      <c r="B214" s="4"/>
      <c r="C214" s="4"/>
      <c r="D214" s="263"/>
      <c r="E214" s="4"/>
    </row>
    <row r="215" spans="1:5" ht="14.25" customHeight="1" x14ac:dyDescent="0.25">
      <c r="A215" s="4"/>
      <c r="B215" s="4"/>
      <c r="C215" s="4"/>
      <c r="D215" s="263"/>
      <c r="E215" s="4"/>
    </row>
    <row r="216" spans="1:5" ht="14.25" customHeight="1" x14ac:dyDescent="0.25">
      <c r="A216" s="4"/>
      <c r="B216" s="4"/>
      <c r="C216" s="4"/>
      <c r="D216" s="263"/>
      <c r="E216" s="4"/>
    </row>
    <row r="217" spans="1:5" ht="14.25" customHeight="1" x14ac:dyDescent="0.25">
      <c r="A217" s="4"/>
      <c r="B217" s="4"/>
      <c r="C217" s="4"/>
      <c r="D217" s="263"/>
      <c r="E217" s="4"/>
    </row>
    <row r="218" spans="1:5" ht="14.25" customHeight="1" x14ac:dyDescent="0.25">
      <c r="A218" s="4"/>
      <c r="B218" s="4"/>
      <c r="C218" s="4"/>
      <c r="D218" s="263"/>
      <c r="E218" s="4"/>
    </row>
    <row r="219" spans="1:5" ht="14.25" customHeight="1" x14ac:dyDescent="0.25">
      <c r="A219" s="4"/>
      <c r="B219" s="4"/>
      <c r="C219" s="4"/>
      <c r="D219" s="263"/>
      <c r="E219" s="4"/>
    </row>
    <row r="220" spans="1:5" ht="14.25" customHeight="1" x14ac:dyDescent="0.25">
      <c r="A220" s="4"/>
      <c r="B220" s="4"/>
      <c r="C220" s="4"/>
      <c r="D220" s="263"/>
      <c r="E220" s="4"/>
    </row>
    <row r="221" spans="1:5" ht="15.75" customHeight="1" x14ac:dyDescent="0.2">
      <c r="A221" s="263"/>
      <c r="B221" s="263"/>
      <c r="C221" s="263"/>
      <c r="D221" s="263"/>
      <c r="E221" s="263"/>
    </row>
    <row r="222" spans="1:5" ht="15.75" customHeight="1" x14ac:dyDescent="0.2">
      <c r="A222" s="263"/>
      <c r="B222" s="263"/>
      <c r="C222" s="263"/>
      <c r="D222" s="263"/>
      <c r="E222" s="263"/>
    </row>
    <row r="223" spans="1:5" ht="15.75" customHeight="1" x14ac:dyDescent="0.2">
      <c r="A223" s="263"/>
      <c r="B223" s="263"/>
      <c r="C223" s="263"/>
      <c r="D223" s="263"/>
      <c r="E223" s="263"/>
    </row>
    <row r="224" spans="1:5" ht="15.75" customHeight="1" x14ac:dyDescent="0.2">
      <c r="A224" s="263"/>
      <c r="B224" s="263"/>
      <c r="C224" s="263"/>
      <c r="D224" s="263"/>
      <c r="E224" s="263"/>
    </row>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hRVqdJclcM5aZ4QMwDl+zqvEjVG2WFvsREmIYsSYCF0cwu6thWGQwRiS9RTi1txm4/8sCKDAXEGMGm42Q/73OQ==" saltValue="7Gq5Le8BDx4wadgdJdnSqw==" spinCount="100000" sheet="1" objects="1" scenarios="1" selectLockedCells="1"/>
  <pageMargins left="0.7" right="0.7" top="0.75" bottom="0.75" header="0" footer="0"/>
  <pageSetup paperSize="9" orientation="portrait"/>
  <drawing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V1000"/>
  <sheetViews>
    <sheetView showGridLines="0" workbookViewId="0">
      <selection activeCell="D7" sqref="D7"/>
    </sheetView>
  </sheetViews>
  <sheetFormatPr defaultColWidth="12.625" defaultRowHeight="15" customHeight="1" x14ac:dyDescent="0.2"/>
  <cols>
    <col min="1" max="1" width="7.625" customWidth="1"/>
    <col min="2" max="2" width="18.375" customWidth="1"/>
    <col min="3" max="3" width="8.375" customWidth="1"/>
    <col min="4" max="4" width="10.625" customWidth="1"/>
    <col min="5" max="5" width="7.625" customWidth="1"/>
    <col min="6" max="6" width="20.375" customWidth="1"/>
    <col min="7" max="7" width="7.625" customWidth="1"/>
    <col min="8" max="8" width="9.625" customWidth="1"/>
    <col min="9" max="22" width="7.625" customWidth="1"/>
  </cols>
  <sheetData>
    <row r="1" spans="2:8" ht="14.25" customHeight="1" x14ac:dyDescent="0.2">
      <c r="B1" s="263"/>
      <c r="C1" s="263"/>
      <c r="D1" s="263"/>
      <c r="E1" s="263"/>
      <c r="F1" s="263"/>
      <c r="G1" s="263"/>
      <c r="H1" s="263"/>
    </row>
    <row r="2" spans="2:8" ht="14.25" customHeight="1" x14ac:dyDescent="0.2">
      <c r="B2" s="263"/>
      <c r="C2" s="263"/>
      <c r="D2" s="263"/>
      <c r="E2" s="263"/>
      <c r="F2" s="263"/>
      <c r="G2" s="263"/>
      <c r="H2" s="263"/>
    </row>
    <row r="3" spans="2:8" ht="14.25" customHeight="1" x14ac:dyDescent="0.2">
      <c r="B3" s="263"/>
      <c r="C3" s="263"/>
      <c r="D3" s="263"/>
      <c r="E3" s="263"/>
      <c r="F3" s="263"/>
      <c r="G3" s="263"/>
      <c r="H3" s="263"/>
    </row>
    <row r="4" spans="2:8" ht="14.25" customHeight="1" x14ac:dyDescent="0.2">
      <c r="B4" s="263"/>
      <c r="C4" s="263"/>
      <c r="D4" s="263"/>
      <c r="E4" s="263"/>
      <c r="F4" s="263"/>
      <c r="G4" s="263"/>
      <c r="H4" s="263"/>
    </row>
    <row r="5" spans="2:8" ht="14.25" customHeight="1" x14ac:dyDescent="0.2">
      <c r="B5" s="263"/>
      <c r="C5" s="263"/>
      <c r="D5" s="263"/>
      <c r="E5" s="263"/>
      <c r="F5" s="263"/>
      <c r="G5" s="263"/>
      <c r="H5" s="263"/>
    </row>
    <row r="6" spans="2:8" ht="22.5" customHeight="1" x14ac:dyDescent="0.2">
      <c r="B6" s="263"/>
      <c r="C6" s="263"/>
      <c r="D6" s="263"/>
      <c r="E6" s="263"/>
      <c r="F6" s="263"/>
      <c r="G6" s="263"/>
      <c r="H6" s="263"/>
    </row>
    <row r="7" spans="2:8" ht="18.75" customHeight="1" x14ac:dyDescent="0.35">
      <c r="B7" s="71" t="s">
        <v>78</v>
      </c>
      <c r="C7" s="263"/>
      <c r="D7" s="263"/>
      <c r="E7" s="263"/>
      <c r="F7" s="71" t="s">
        <v>317</v>
      </c>
      <c r="G7" s="263"/>
      <c r="H7" s="263"/>
    </row>
    <row r="9" spans="2:8" ht="18" customHeight="1" x14ac:dyDescent="0.35">
      <c r="B9" s="71" t="s">
        <v>241</v>
      </c>
      <c r="C9" s="4"/>
      <c r="D9" s="4"/>
      <c r="E9" s="263"/>
      <c r="F9" s="71" t="s">
        <v>318</v>
      </c>
      <c r="G9" s="4"/>
      <c r="H9" s="4"/>
    </row>
    <row r="10" spans="2:8" ht="14.25" customHeight="1" x14ac:dyDescent="0.25">
      <c r="B10" s="1" t="s">
        <v>242</v>
      </c>
      <c r="C10" s="72">
        <f>IF('5. Waste'!$E$2="Yes",'5. Waste'!L3,)</f>
        <v>0</v>
      </c>
      <c r="D10" s="73">
        <f>IF('5. Waste'!$E$2="Yes",'5. Waste'!M3,)</f>
        <v>0</v>
      </c>
      <c r="E10" s="263"/>
      <c r="F10" s="1" t="s">
        <v>319</v>
      </c>
      <c r="G10" s="72">
        <f>C42+C34+C26+C18+C10+C50+C58</f>
        <v>0</v>
      </c>
      <c r="H10" s="73"/>
    </row>
    <row r="11" spans="2:8" ht="14.25" customHeight="1" x14ac:dyDescent="0.25">
      <c r="B11" s="1"/>
      <c r="C11" s="4"/>
      <c r="D11" s="73"/>
      <c r="E11" s="263"/>
      <c r="F11" s="1"/>
      <c r="G11" s="4"/>
      <c r="H11" s="73"/>
    </row>
    <row r="12" spans="2:8" ht="14.25" customHeight="1" x14ac:dyDescent="0.25">
      <c r="B12" s="74" t="s">
        <v>260</v>
      </c>
      <c r="C12" s="75">
        <f>IF('5. Waste'!$E$2="Yes",'5. Waste'!L5,)/1000</f>
        <v>0</v>
      </c>
      <c r="D12" s="73">
        <f>IF('5. Waste'!$E$2="Yes",'5. Waste'!M5,)</f>
        <v>0</v>
      </c>
      <c r="E12" s="263"/>
      <c r="F12" s="74" t="s">
        <v>320</v>
      </c>
      <c r="G12" s="75">
        <f>C44+C36+C28+C20+C12+C52</f>
        <v>0</v>
      </c>
      <c r="H12" s="73" t="s">
        <v>321</v>
      </c>
    </row>
    <row r="13" spans="2:8" ht="14.25" customHeight="1" x14ac:dyDescent="0.2">
      <c r="B13" s="263"/>
      <c r="C13" s="263"/>
      <c r="D13" s="263"/>
      <c r="E13" s="263"/>
      <c r="F13" s="263"/>
      <c r="G13" s="263"/>
      <c r="H13" s="263"/>
    </row>
    <row r="14" spans="2:8" ht="14.25" customHeight="1" x14ac:dyDescent="0.2">
      <c r="B14" s="263"/>
      <c r="C14" s="263"/>
      <c r="D14" s="263"/>
      <c r="E14" s="263"/>
      <c r="F14" s="263"/>
      <c r="G14" s="263"/>
      <c r="H14" s="263"/>
    </row>
    <row r="15" spans="2:8" ht="17.25" customHeight="1" x14ac:dyDescent="0.35">
      <c r="B15" s="71" t="s">
        <v>259</v>
      </c>
      <c r="C15" s="263"/>
      <c r="D15" s="263"/>
      <c r="E15" s="263"/>
      <c r="F15" s="263"/>
      <c r="G15" s="263"/>
      <c r="H15" s="263"/>
    </row>
    <row r="16" spans="2:8" ht="14.25" customHeight="1" x14ac:dyDescent="0.2">
      <c r="B16" s="263"/>
      <c r="C16" s="263"/>
      <c r="D16" s="263"/>
      <c r="E16" s="263"/>
      <c r="F16" s="263"/>
      <c r="G16" s="263"/>
      <c r="H16" s="263"/>
    </row>
    <row r="17" spans="2:4" ht="19.5" customHeight="1" x14ac:dyDescent="0.35">
      <c r="B17" s="71" t="s">
        <v>241</v>
      </c>
      <c r="C17" s="4"/>
      <c r="D17" s="4"/>
    </row>
    <row r="18" spans="2:4" ht="14.25" customHeight="1" x14ac:dyDescent="0.25">
      <c r="B18" s="1" t="s">
        <v>242</v>
      </c>
      <c r="C18" s="72">
        <f>IF('6. Fume Cupboards'!$E$2="Yes",'6. Fume Cupboards'!O3,)</f>
        <v>0</v>
      </c>
      <c r="D18" s="73">
        <f>IF('6. Fume Cupboards'!$E$2="Yes",'6. Fume Cupboards'!P3,)</f>
        <v>0</v>
      </c>
    </row>
    <row r="19" spans="2:4" ht="14.25" customHeight="1" x14ac:dyDescent="0.25">
      <c r="B19" s="1"/>
      <c r="C19" s="4"/>
      <c r="D19" s="73"/>
    </row>
    <row r="20" spans="2:4" ht="14.25" customHeight="1" x14ac:dyDescent="0.25">
      <c r="B20" s="74" t="s">
        <v>260</v>
      </c>
      <c r="C20" s="75">
        <f>IF('6. Fume Cupboards'!$E$2="Yes",'6. Fume Cupboards'!O5,)</f>
        <v>0</v>
      </c>
      <c r="D20" s="73">
        <f>IF('6. Fume Cupboards'!$E$2="Yes",'6. Fume Cupboards'!P5,)</f>
        <v>0</v>
      </c>
    </row>
    <row r="21" spans="2:4" ht="14.25" customHeight="1" x14ac:dyDescent="0.2">
      <c r="B21" s="263"/>
      <c r="C21" s="263"/>
      <c r="D21" s="263"/>
    </row>
    <row r="22" spans="2:4" ht="14.25" customHeight="1" x14ac:dyDescent="0.2">
      <c r="B22" s="263"/>
      <c r="C22" s="263"/>
      <c r="D22" s="263"/>
    </row>
    <row r="23" spans="2:4" ht="17.25" customHeight="1" x14ac:dyDescent="0.35">
      <c r="B23" s="71" t="s">
        <v>35</v>
      </c>
      <c r="C23" s="263"/>
      <c r="D23" s="263"/>
    </row>
    <row r="24" spans="2:4" ht="14.25" customHeight="1" x14ac:dyDescent="0.2">
      <c r="B24" s="263"/>
      <c r="C24" s="263"/>
      <c r="D24" s="263"/>
    </row>
    <row r="25" spans="2:4" ht="16.5" customHeight="1" x14ac:dyDescent="0.35">
      <c r="B25" s="71" t="s">
        <v>241</v>
      </c>
      <c r="C25" s="4"/>
      <c r="D25" s="4"/>
    </row>
    <row r="26" spans="2:4" ht="14.25" customHeight="1" x14ac:dyDescent="0.25">
      <c r="B26" s="1" t="s">
        <v>242</v>
      </c>
      <c r="C26" s="72">
        <f>IF('7. Safety Cabinets'!$E$2="Yes",'7. Safety Cabinets'!L3,)</f>
        <v>0</v>
      </c>
      <c r="D26" s="73">
        <f>IF('7. Safety Cabinets'!$E$2="Yes",'7. Safety Cabinets'!M3,)</f>
        <v>0</v>
      </c>
    </row>
    <row r="27" spans="2:4" ht="14.25" customHeight="1" x14ac:dyDescent="0.25">
      <c r="B27" s="1"/>
      <c r="C27" s="4"/>
      <c r="D27" s="73"/>
    </row>
    <row r="28" spans="2:4" ht="14.25" customHeight="1" x14ac:dyDescent="0.25">
      <c r="B28" s="74" t="s">
        <v>260</v>
      </c>
      <c r="C28" s="75">
        <f>IF('7. Safety Cabinets'!$E$2="Yes",'7. Safety Cabinets'!L5,)</f>
        <v>0</v>
      </c>
      <c r="D28" s="73">
        <f>IF('7. Safety Cabinets'!$E$2="Yes",'7. Safety Cabinets'!M5,)</f>
        <v>0</v>
      </c>
    </row>
    <row r="29" spans="2:4" ht="14.25" customHeight="1" x14ac:dyDescent="0.2">
      <c r="B29" s="263"/>
      <c r="C29" s="263"/>
      <c r="D29" s="263"/>
    </row>
    <row r="30" spans="2:4" ht="14.25" customHeight="1" x14ac:dyDescent="0.2">
      <c r="B30" s="263"/>
      <c r="C30" s="263"/>
      <c r="D30" s="263"/>
    </row>
    <row r="31" spans="2:4" ht="19.5" customHeight="1" x14ac:dyDescent="0.35">
      <c r="B31" s="71" t="s">
        <v>279</v>
      </c>
      <c r="C31" s="263"/>
      <c r="D31" s="263"/>
    </row>
    <row r="32" spans="2:4" ht="14.25" customHeight="1" x14ac:dyDescent="0.2">
      <c r="B32" s="263"/>
      <c r="C32" s="263"/>
      <c r="D32" s="263"/>
    </row>
    <row r="33" spans="2:22" ht="16.5" customHeight="1" x14ac:dyDescent="0.35">
      <c r="B33" s="71" t="s">
        <v>241</v>
      </c>
      <c r="C33" s="4"/>
      <c r="D33" s="4"/>
      <c r="E33" s="263"/>
      <c r="F33" s="263"/>
      <c r="G33" s="263"/>
      <c r="H33" s="263"/>
      <c r="I33" s="263"/>
      <c r="J33" s="263"/>
      <c r="K33" s="263"/>
      <c r="L33" s="263"/>
      <c r="M33" s="263"/>
      <c r="N33" s="263"/>
      <c r="O33" s="263"/>
      <c r="P33" s="263"/>
      <c r="Q33" s="263"/>
      <c r="R33" s="263"/>
      <c r="S33" s="263"/>
      <c r="T33" s="263"/>
      <c r="U33" s="263"/>
      <c r="V33" s="263"/>
    </row>
    <row r="34" spans="2:22" ht="14.25" customHeight="1" x14ac:dyDescent="0.25">
      <c r="B34" s="1" t="s">
        <v>242</v>
      </c>
      <c r="C34" s="72">
        <f>IF('8. IT'!$E$2="Yes",'8. IT'!L3,)</f>
        <v>0</v>
      </c>
      <c r="D34" s="73">
        <f>IF('8. IT'!$E$2="Yes",'8. IT'!M3,)</f>
        <v>0</v>
      </c>
      <c r="E34" s="263"/>
      <c r="F34" s="263"/>
      <c r="G34" s="263"/>
      <c r="H34" s="263"/>
      <c r="I34" s="263"/>
      <c r="J34" s="263"/>
      <c r="K34" s="263"/>
      <c r="L34" s="263"/>
      <c r="M34" s="263"/>
      <c r="N34" s="263"/>
      <c r="O34" s="263"/>
      <c r="P34" s="263"/>
      <c r="Q34" s="263"/>
      <c r="R34" s="263"/>
      <c r="S34" s="263"/>
      <c r="T34" s="263"/>
      <c r="U34" s="263"/>
      <c r="V34" s="73"/>
    </row>
    <row r="35" spans="2:22" ht="14.25" customHeight="1" x14ac:dyDescent="0.25">
      <c r="B35" s="1"/>
      <c r="C35" s="4"/>
      <c r="D35" s="73"/>
      <c r="E35" s="263"/>
      <c r="F35" s="263"/>
      <c r="G35" s="263"/>
      <c r="H35" s="263"/>
      <c r="I35" s="263"/>
      <c r="J35" s="263"/>
      <c r="K35" s="263"/>
      <c r="L35" s="263"/>
      <c r="M35" s="263"/>
      <c r="N35" s="263"/>
      <c r="O35" s="263"/>
      <c r="P35" s="263"/>
      <c r="Q35" s="263"/>
      <c r="R35" s="263"/>
      <c r="S35" s="263"/>
      <c r="T35" s="263"/>
      <c r="U35" s="263"/>
      <c r="V35" s="263"/>
    </row>
    <row r="36" spans="2:22" ht="14.25" customHeight="1" x14ac:dyDescent="0.25">
      <c r="B36" s="74" t="s">
        <v>260</v>
      </c>
      <c r="C36" s="75">
        <f>IF('8. IT'!$E$2="Yes",'8. IT'!L5,)</f>
        <v>0</v>
      </c>
      <c r="D36" s="73">
        <f>IF('8. IT'!$E$2="Yes",'8. IT'!M5,)</f>
        <v>0</v>
      </c>
      <c r="E36" s="263"/>
      <c r="F36" s="263"/>
      <c r="G36" s="263"/>
      <c r="H36" s="263"/>
      <c r="I36" s="263"/>
      <c r="J36" s="263"/>
      <c r="K36" s="263"/>
      <c r="L36" s="263"/>
      <c r="M36" s="263"/>
      <c r="N36" s="263"/>
      <c r="O36" s="263"/>
      <c r="P36" s="263"/>
      <c r="Q36" s="263"/>
      <c r="R36" s="263"/>
      <c r="S36" s="263"/>
      <c r="T36" s="263"/>
      <c r="U36" s="263"/>
      <c r="V36" s="263"/>
    </row>
    <row r="37" spans="2:22" ht="14.25" customHeight="1" x14ac:dyDescent="0.2">
      <c r="B37" s="263"/>
      <c r="C37" s="263"/>
      <c r="D37" s="263"/>
      <c r="E37" s="263"/>
      <c r="F37" s="263"/>
      <c r="G37" s="263"/>
      <c r="H37" s="263"/>
      <c r="I37" s="263"/>
      <c r="J37" s="263"/>
      <c r="K37" s="263"/>
      <c r="L37" s="263"/>
      <c r="M37" s="263"/>
      <c r="N37" s="263"/>
      <c r="O37" s="263"/>
      <c r="P37" s="263"/>
      <c r="Q37" s="263"/>
      <c r="R37" s="263"/>
      <c r="S37" s="263"/>
      <c r="T37" s="263"/>
      <c r="U37" s="263"/>
      <c r="V37" s="263"/>
    </row>
    <row r="38" spans="2:22" ht="14.25" customHeight="1" x14ac:dyDescent="0.2">
      <c r="B38" s="263"/>
      <c r="C38" s="263"/>
      <c r="D38" s="263"/>
      <c r="E38" s="263"/>
      <c r="F38" s="263"/>
      <c r="G38" s="263"/>
      <c r="H38" s="263"/>
      <c r="I38" s="263"/>
      <c r="J38" s="263"/>
      <c r="K38" s="263"/>
      <c r="L38" s="263"/>
      <c r="M38" s="263"/>
      <c r="N38" s="263"/>
      <c r="O38" s="263"/>
      <c r="P38" s="263"/>
      <c r="Q38" s="263"/>
      <c r="R38" s="263"/>
      <c r="S38" s="263"/>
      <c r="T38" s="263"/>
      <c r="U38" s="263"/>
      <c r="V38" s="263"/>
    </row>
    <row r="39" spans="2:22" ht="19.5" customHeight="1" x14ac:dyDescent="0.35">
      <c r="B39" s="71" t="s">
        <v>288</v>
      </c>
      <c r="C39" s="263"/>
      <c r="D39" s="263"/>
      <c r="E39" s="263"/>
      <c r="F39" s="263"/>
      <c r="G39" s="263"/>
      <c r="H39" s="263"/>
      <c r="I39" s="263"/>
      <c r="J39" s="263"/>
      <c r="K39" s="263"/>
      <c r="L39" s="263"/>
      <c r="M39" s="263"/>
      <c r="N39" s="263"/>
      <c r="O39" s="263"/>
      <c r="P39" s="263"/>
      <c r="Q39" s="263"/>
      <c r="R39" s="263"/>
      <c r="S39" s="263"/>
      <c r="T39" s="263"/>
      <c r="U39" s="263"/>
      <c r="V39" s="263"/>
    </row>
    <row r="40" spans="2:22" ht="14.25" customHeight="1" x14ac:dyDescent="0.2">
      <c r="B40" s="263"/>
      <c r="C40" s="263"/>
      <c r="D40" s="263"/>
      <c r="E40" s="263"/>
      <c r="F40" s="263"/>
      <c r="G40" s="263"/>
      <c r="H40" s="263"/>
      <c r="I40" s="263"/>
      <c r="J40" s="263"/>
      <c r="K40" s="263"/>
      <c r="L40" s="263"/>
      <c r="M40" s="263"/>
      <c r="N40" s="263"/>
      <c r="O40" s="263"/>
      <c r="P40" s="263"/>
      <c r="Q40" s="263"/>
      <c r="R40" s="263"/>
      <c r="S40" s="263"/>
      <c r="T40" s="263"/>
      <c r="U40" s="263"/>
      <c r="V40" s="263"/>
    </row>
    <row r="41" spans="2:22" ht="16.5" customHeight="1" x14ac:dyDescent="0.35">
      <c r="B41" s="71" t="s">
        <v>241</v>
      </c>
      <c r="C41" s="4"/>
      <c r="D41" s="4"/>
      <c r="E41" s="263"/>
      <c r="F41" s="263"/>
      <c r="G41" s="263"/>
      <c r="H41" s="263"/>
      <c r="I41" s="263"/>
      <c r="J41" s="263"/>
      <c r="K41" s="263"/>
      <c r="L41" s="263"/>
      <c r="M41" s="263"/>
      <c r="N41" s="263"/>
      <c r="O41" s="263"/>
      <c r="P41" s="263"/>
      <c r="Q41" s="263"/>
      <c r="R41" s="263"/>
      <c r="S41" s="263"/>
      <c r="T41" s="263"/>
      <c r="U41" s="263"/>
      <c r="V41" s="263"/>
    </row>
    <row r="42" spans="2:22" ht="14.25" customHeight="1" x14ac:dyDescent="0.25">
      <c r="B42" s="1" t="s">
        <v>242</v>
      </c>
      <c r="C42" s="72">
        <f>IF('9. Cold Storage'!$G$2="Yes",'9. Cold Storage'!AB5,)</f>
        <v>0</v>
      </c>
      <c r="D42" s="73">
        <f>IF('9. Cold Storage'!$G$2="Yes",'9. Cold Storage'!AC5,)</f>
        <v>0</v>
      </c>
      <c r="E42" s="263"/>
      <c r="F42" s="263"/>
      <c r="G42" s="263"/>
      <c r="H42" s="263"/>
      <c r="I42" s="263"/>
      <c r="J42" s="263"/>
      <c r="K42" s="263"/>
      <c r="L42" s="263"/>
      <c r="M42" s="263"/>
      <c r="N42" s="263"/>
      <c r="O42" s="263"/>
      <c r="P42" s="263"/>
      <c r="Q42" s="263"/>
      <c r="R42" s="263"/>
      <c r="S42" s="263"/>
      <c r="T42" s="263"/>
      <c r="U42" s="263"/>
      <c r="V42" s="263"/>
    </row>
    <row r="43" spans="2:22" ht="14.25" customHeight="1" x14ac:dyDescent="0.25">
      <c r="B43" s="1"/>
      <c r="C43" s="4"/>
      <c r="D43" s="73"/>
      <c r="E43" s="263"/>
      <c r="F43" s="263"/>
      <c r="G43" s="263"/>
      <c r="H43" s="263"/>
      <c r="I43" s="263"/>
      <c r="J43" s="263"/>
      <c r="K43" s="263"/>
      <c r="L43" s="263"/>
      <c r="M43" s="263"/>
      <c r="N43" s="263"/>
      <c r="O43" s="263"/>
      <c r="P43" s="263"/>
      <c r="Q43" s="263"/>
      <c r="R43" s="263"/>
      <c r="S43" s="263"/>
      <c r="T43" s="263"/>
      <c r="U43" s="263"/>
      <c r="V43" s="263"/>
    </row>
    <row r="44" spans="2:22" ht="14.25" customHeight="1" x14ac:dyDescent="0.25">
      <c r="B44" s="74" t="s">
        <v>260</v>
      </c>
      <c r="C44" s="75">
        <f>IF('9. Cold Storage'!$G$2="Yes",'9. Cold Storage'!AB7,)</f>
        <v>0</v>
      </c>
      <c r="D44" s="73">
        <f>IF('9. Cold Storage'!$G$2="Yes",'9. Cold Storage'!AC7,)</f>
        <v>0</v>
      </c>
      <c r="E44" s="263"/>
      <c r="F44" s="263"/>
      <c r="G44" s="263"/>
      <c r="H44" s="263"/>
      <c r="I44" s="263"/>
      <c r="J44" s="263"/>
      <c r="K44" s="263"/>
      <c r="L44" s="263"/>
      <c r="M44" s="263"/>
      <c r="N44" s="263"/>
      <c r="O44" s="263"/>
      <c r="P44" s="263"/>
      <c r="Q44" s="263"/>
      <c r="R44" s="263"/>
      <c r="S44" s="263"/>
      <c r="T44" s="263"/>
      <c r="U44" s="263"/>
      <c r="V44" s="263"/>
    </row>
    <row r="45" spans="2:22" ht="14.25" customHeight="1" x14ac:dyDescent="0.2">
      <c r="B45" s="263"/>
      <c r="C45" s="263"/>
      <c r="D45" s="263"/>
      <c r="E45" s="263"/>
      <c r="F45" s="263"/>
      <c r="G45" s="263"/>
      <c r="H45" s="263"/>
      <c r="I45" s="263"/>
      <c r="J45" s="263"/>
      <c r="K45" s="263"/>
      <c r="L45" s="263"/>
      <c r="M45" s="263"/>
      <c r="N45" s="263"/>
      <c r="O45" s="263"/>
      <c r="P45" s="263"/>
      <c r="Q45" s="263"/>
      <c r="R45" s="263"/>
      <c r="S45" s="263"/>
      <c r="T45" s="263"/>
      <c r="U45" s="263"/>
      <c r="V45" s="263"/>
    </row>
    <row r="46" spans="2:22" ht="14.25" customHeight="1" x14ac:dyDescent="0.2">
      <c r="B46" s="263"/>
      <c r="C46" s="263"/>
      <c r="D46" s="263"/>
      <c r="E46" s="263"/>
      <c r="F46" s="263"/>
      <c r="G46" s="263"/>
      <c r="H46" s="263"/>
      <c r="I46" s="263"/>
      <c r="J46" s="263"/>
      <c r="K46" s="263"/>
      <c r="L46" s="263"/>
      <c r="M46" s="263"/>
      <c r="N46" s="263"/>
      <c r="O46" s="263"/>
      <c r="P46" s="263"/>
      <c r="Q46" s="263"/>
      <c r="R46" s="263"/>
      <c r="S46" s="263"/>
      <c r="T46" s="263"/>
      <c r="U46" s="263"/>
      <c r="V46" s="263"/>
    </row>
    <row r="47" spans="2:22" ht="18" customHeight="1" x14ac:dyDescent="0.35">
      <c r="B47" s="71" t="s">
        <v>182</v>
      </c>
      <c r="C47" s="263"/>
      <c r="D47" s="263"/>
      <c r="E47" s="263"/>
      <c r="F47" s="263"/>
      <c r="G47" s="263"/>
      <c r="H47" s="263"/>
      <c r="I47" s="263"/>
      <c r="J47" s="263"/>
      <c r="K47" s="263"/>
      <c r="L47" s="263"/>
      <c r="M47" s="263"/>
      <c r="N47" s="263"/>
      <c r="O47" s="263"/>
      <c r="P47" s="263"/>
      <c r="Q47" s="263"/>
      <c r="R47" s="263"/>
      <c r="S47" s="263"/>
      <c r="T47" s="263"/>
      <c r="U47" s="263"/>
      <c r="V47" s="263"/>
    </row>
    <row r="48" spans="2:22" ht="14.25" customHeight="1" x14ac:dyDescent="0.2">
      <c r="B48" s="263"/>
      <c r="C48" s="263"/>
      <c r="D48" s="263"/>
      <c r="E48" s="263"/>
      <c r="F48" s="263"/>
      <c r="G48" s="263"/>
      <c r="H48" s="263"/>
      <c r="I48" s="263"/>
      <c r="J48" s="263"/>
      <c r="K48" s="263"/>
      <c r="L48" s="263"/>
      <c r="M48" s="263"/>
      <c r="N48" s="263"/>
      <c r="O48" s="263"/>
      <c r="P48" s="263"/>
      <c r="Q48" s="263"/>
      <c r="R48" s="263"/>
      <c r="S48" s="263"/>
      <c r="T48" s="263"/>
      <c r="U48" s="263"/>
      <c r="V48" s="263"/>
    </row>
    <row r="49" spans="2:4" ht="15.75" customHeight="1" x14ac:dyDescent="0.35">
      <c r="B49" s="71" t="s">
        <v>241</v>
      </c>
      <c r="C49" s="4"/>
      <c r="D49" s="4"/>
    </row>
    <row r="50" spans="2:4" ht="14.25" customHeight="1" x14ac:dyDescent="0.25">
      <c r="B50" s="1" t="s">
        <v>242</v>
      </c>
      <c r="C50" s="72">
        <f>IF('10. Any-kit'!$E$2="Yes",'10. Any-kit'!N3,)</f>
        <v>0</v>
      </c>
      <c r="D50" s="73">
        <f>IF('10. Any-kit'!$E$2="Yes",'10. Any-kit'!N3,)</f>
        <v>0</v>
      </c>
    </row>
    <row r="51" spans="2:4" ht="14.25" customHeight="1" x14ac:dyDescent="0.25">
      <c r="B51" s="1"/>
      <c r="C51" s="4"/>
      <c r="D51" s="73"/>
    </row>
    <row r="52" spans="2:4" ht="14.25" customHeight="1" x14ac:dyDescent="0.25">
      <c r="B52" s="74" t="s">
        <v>260</v>
      </c>
      <c r="C52" s="75">
        <f>IF('10. Any-kit'!$E$2="Yes",'10. Any-kit'!N5,)</f>
        <v>0</v>
      </c>
      <c r="D52" s="73">
        <f>IF('10. Any-kit'!$E$2="Yes",'10. Any-kit'!N5,)</f>
        <v>0</v>
      </c>
    </row>
    <row r="53" spans="2:4" ht="14.25" customHeight="1" x14ac:dyDescent="0.2">
      <c r="B53" s="263"/>
      <c r="C53" s="263"/>
      <c r="D53" s="263"/>
    </row>
    <row r="54" spans="2:4" ht="14.25" customHeight="1" x14ac:dyDescent="0.2">
      <c r="B54" s="263"/>
      <c r="C54" s="263"/>
      <c r="D54" s="263"/>
    </row>
    <row r="55" spans="2:4" ht="14.25" customHeight="1" x14ac:dyDescent="0.35">
      <c r="B55" s="71" t="s">
        <v>198</v>
      </c>
      <c r="C55" s="263"/>
      <c r="D55" s="263"/>
    </row>
    <row r="56" spans="2:4" ht="14.25" customHeight="1" x14ac:dyDescent="0.2">
      <c r="B56" s="263"/>
      <c r="C56" s="263"/>
      <c r="D56" s="263"/>
    </row>
    <row r="57" spans="2:4" ht="16.5" customHeight="1" x14ac:dyDescent="0.35">
      <c r="B57" s="71" t="s">
        <v>241</v>
      </c>
      <c r="C57" s="4"/>
      <c r="D57" s="4"/>
    </row>
    <row r="58" spans="2:4" ht="14.25" customHeight="1" x14ac:dyDescent="0.25">
      <c r="B58" s="1" t="s">
        <v>242</v>
      </c>
      <c r="C58" s="72">
        <f>IF('11. Water'!$E$2="Yes",'11. Water'!O3,)</f>
        <v>0</v>
      </c>
      <c r="D58" s="73">
        <f>IF('11. Water'!$E$2="Yes",'11. Water'!P3,)</f>
        <v>0</v>
      </c>
    </row>
    <row r="59" spans="2:4" ht="14.25" customHeight="1" x14ac:dyDescent="0.25">
      <c r="B59" s="1"/>
      <c r="C59" s="4"/>
      <c r="D59" s="73"/>
    </row>
    <row r="60" spans="2:4" ht="14.25" customHeight="1" x14ac:dyDescent="0.2">
      <c r="B60" s="263"/>
      <c r="C60" s="263"/>
      <c r="D60" s="263"/>
    </row>
    <row r="61" spans="2:4" ht="14.25" customHeight="1" x14ac:dyDescent="0.2">
      <c r="B61" s="263"/>
      <c r="C61" s="263"/>
      <c r="D61" s="263"/>
    </row>
    <row r="62" spans="2:4" ht="14.25" customHeight="1" x14ac:dyDescent="0.2">
      <c r="B62" s="263"/>
      <c r="C62" s="263"/>
      <c r="D62" s="263"/>
    </row>
    <row r="63" spans="2:4" ht="14.25" customHeight="1" x14ac:dyDescent="0.2">
      <c r="B63" s="263"/>
      <c r="C63" s="263"/>
      <c r="D63" s="263"/>
    </row>
    <row r="64" spans="2:4" ht="14.25" customHeight="1" x14ac:dyDescent="0.2">
      <c r="B64" s="263"/>
      <c r="C64" s="263"/>
      <c r="D64" s="263"/>
    </row>
    <row r="65" ht="14.25" customHeight="1" x14ac:dyDescent="0.2"/>
    <row r="66" ht="14.25" customHeight="1" x14ac:dyDescent="0.2"/>
    <row r="67" ht="15.7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N0XN1gr19hQZFanxZrOIYJ5+GdPEYzP34K3/c7wiGFxwjM3mgbGDuSlCG5MZSLkzm19zMJP64Maz5+T7wrLm0A==" saltValue="nDj/eeEC+N/NhX63ncvYwA==" spinCount="100000" sheet="1" objects="1" scenarios="1" selectLockedCells="1"/>
  <conditionalFormatting sqref="B17:D20">
    <cfRule type="expression" dxfId="24" priority="1">
      <formula>$C$20=0</formula>
    </cfRule>
  </conditionalFormatting>
  <conditionalFormatting sqref="B17:D20">
    <cfRule type="expression" dxfId="23" priority="2">
      <formula>$C$20&lt;0</formula>
    </cfRule>
  </conditionalFormatting>
  <conditionalFormatting sqref="B17:D20">
    <cfRule type="expression" dxfId="22" priority="3">
      <formula>$C$20&gt;0</formula>
    </cfRule>
  </conditionalFormatting>
  <conditionalFormatting sqref="B25:D28">
    <cfRule type="expression" dxfId="21" priority="4">
      <formula>$C$28=0</formula>
    </cfRule>
  </conditionalFormatting>
  <conditionalFormatting sqref="B25:D28">
    <cfRule type="expression" dxfId="20" priority="5">
      <formula>$C$28&lt;0</formula>
    </cfRule>
  </conditionalFormatting>
  <conditionalFormatting sqref="B25:D28">
    <cfRule type="expression" dxfId="19" priority="6">
      <formula>$C$28&gt;0</formula>
    </cfRule>
  </conditionalFormatting>
  <conditionalFormatting sqref="B33:D36">
    <cfRule type="expression" dxfId="18" priority="7">
      <formula>$C$36=0</formula>
    </cfRule>
  </conditionalFormatting>
  <conditionalFormatting sqref="B33:D36">
    <cfRule type="expression" dxfId="17" priority="8">
      <formula>$C$36&lt;0</formula>
    </cfRule>
  </conditionalFormatting>
  <conditionalFormatting sqref="B33:D36">
    <cfRule type="expression" dxfId="16" priority="9">
      <formula>$C$36&gt;0</formula>
    </cfRule>
  </conditionalFormatting>
  <conditionalFormatting sqref="D59">
    <cfRule type="expression" dxfId="15" priority="10">
      <formula>$C$44&lt;0</formula>
    </cfRule>
  </conditionalFormatting>
  <conditionalFormatting sqref="D59">
    <cfRule type="expression" dxfId="14" priority="11">
      <formula>$C$44&gt;0</formula>
    </cfRule>
  </conditionalFormatting>
  <conditionalFormatting sqref="F9:H12">
    <cfRule type="expression" dxfId="13" priority="12">
      <formula>$G$12&lt;0</formula>
    </cfRule>
  </conditionalFormatting>
  <conditionalFormatting sqref="F9:H12">
    <cfRule type="expression" dxfId="12" priority="13">
      <formula>$G$12&gt;0</formula>
    </cfRule>
  </conditionalFormatting>
  <conditionalFormatting sqref="B9:D12">
    <cfRule type="expression" dxfId="11" priority="14">
      <formula>$C$12=0</formula>
    </cfRule>
  </conditionalFormatting>
  <conditionalFormatting sqref="B9:D12">
    <cfRule type="expression" dxfId="10" priority="15">
      <formula>$C$12&lt;0</formula>
    </cfRule>
  </conditionalFormatting>
  <conditionalFormatting sqref="B9:D12">
    <cfRule type="expression" dxfId="9" priority="16">
      <formula>$C$12&gt;0</formula>
    </cfRule>
  </conditionalFormatting>
  <conditionalFormatting sqref="B41:D44">
    <cfRule type="expression" dxfId="8" priority="17">
      <formula>$C$44=0</formula>
    </cfRule>
  </conditionalFormatting>
  <conditionalFormatting sqref="B41:D44">
    <cfRule type="expression" dxfId="7" priority="18">
      <formula>$C$44&lt;0</formula>
    </cfRule>
  </conditionalFormatting>
  <conditionalFormatting sqref="B41:D44">
    <cfRule type="expression" dxfId="6" priority="19">
      <formula>$C$44&gt;0</formula>
    </cfRule>
  </conditionalFormatting>
  <conditionalFormatting sqref="B49:D52">
    <cfRule type="expression" dxfId="5" priority="20">
      <formula>$C$52=0</formula>
    </cfRule>
  </conditionalFormatting>
  <conditionalFormatting sqref="B49:D52">
    <cfRule type="expression" dxfId="4" priority="21">
      <formula>$C$52&lt;0</formula>
    </cfRule>
  </conditionalFormatting>
  <conditionalFormatting sqref="B49:D52">
    <cfRule type="expression" dxfId="3" priority="22">
      <formula>$C$52&gt;0</formula>
    </cfRule>
  </conditionalFormatting>
  <conditionalFormatting sqref="B57:D58">
    <cfRule type="expression" dxfId="2" priority="23">
      <formula>$C$58=0</formula>
    </cfRule>
  </conditionalFormatting>
  <conditionalFormatting sqref="B57:D58">
    <cfRule type="expression" dxfId="1" priority="24">
      <formula>$C$58&lt;0</formula>
    </cfRule>
  </conditionalFormatting>
  <conditionalFormatting sqref="B57:D58">
    <cfRule type="expression" dxfId="0" priority="25">
      <formula>$C$58&gt;0</formula>
    </cfRule>
  </conditionalFormatting>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00"/>
  <sheetViews>
    <sheetView showGridLines="0" zoomScale="90" zoomScaleNormal="90" workbookViewId="0">
      <selection activeCell="L31" sqref="L31:L34"/>
    </sheetView>
  </sheetViews>
  <sheetFormatPr defaultColWidth="12.625" defaultRowHeight="15" customHeight="1" x14ac:dyDescent="0.2"/>
  <cols>
    <col min="1" max="1" width="2.125" style="100" customWidth="1"/>
    <col min="2" max="2" width="33.125" style="100" customWidth="1"/>
    <col min="3" max="8" width="11" style="100" customWidth="1"/>
    <col min="9" max="9" width="2.5" style="100" customWidth="1"/>
    <col min="10" max="10" width="7.625" style="100" customWidth="1"/>
    <col min="11" max="11" width="30" style="100" customWidth="1"/>
    <col min="12" max="13" width="7.625" style="100" customWidth="1"/>
    <col min="14" max="14" width="11.125" style="100" customWidth="1"/>
    <col min="15" max="16384" width="12.625" style="100"/>
  </cols>
  <sheetData>
    <row r="1" spans="1:14" ht="14.25" customHeight="1" x14ac:dyDescent="0.25">
      <c r="A1" s="1"/>
      <c r="B1" s="1"/>
      <c r="C1" s="4"/>
      <c r="D1" s="4"/>
      <c r="E1" s="4"/>
      <c r="F1" s="4"/>
      <c r="G1" s="4"/>
      <c r="H1" s="4"/>
      <c r="I1" s="4"/>
      <c r="J1" s="263"/>
      <c r="K1" s="1"/>
      <c r="L1" s="4"/>
      <c r="M1" s="4"/>
      <c r="N1" s="4"/>
    </row>
    <row r="2" spans="1:14" ht="14.25" customHeight="1" x14ac:dyDescent="0.25">
      <c r="A2" s="1"/>
      <c r="B2" s="200" t="s">
        <v>129</v>
      </c>
      <c r="C2" s="201"/>
      <c r="D2" s="201"/>
      <c r="E2" s="201"/>
      <c r="F2" s="201"/>
      <c r="G2" s="201"/>
      <c r="H2" s="201"/>
      <c r="I2" s="202"/>
      <c r="J2" s="263"/>
      <c r="K2" s="5" t="s">
        <v>130</v>
      </c>
      <c r="L2" s="6"/>
      <c r="M2" s="6"/>
      <c r="N2" s="7"/>
    </row>
    <row r="3" spans="1:14" ht="14.25" customHeight="1" x14ac:dyDescent="0.25">
      <c r="A3" s="4"/>
      <c r="B3" s="203"/>
      <c r="C3" s="4"/>
      <c r="D3" s="4"/>
      <c r="E3" s="4"/>
      <c r="F3" s="4"/>
      <c r="G3" s="4"/>
      <c r="H3" s="4"/>
      <c r="I3" s="204"/>
      <c r="J3" s="263"/>
      <c r="K3" s="8"/>
      <c r="L3" s="205"/>
      <c r="M3" s="205"/>
      <c r="N3" s="9"/>
    </row>
    <row r="4" spans="1:14" ht="14.25" customHeight="1" x14ac:dyDescent="0.25">
      <c r="A4" s="4"/>
      <c r="B4" s="203"/>
      <c r="C4" s="4"/>
      <c r="D4" s="4"/>
      <c r="E4" s="4"/>
      <c r="F4" s="4"/>
      <c r="G4" s="4"/>
      <c r="H4" s="4"/>
      <c r="I4" s="204"/>
      <c r="J4" s="263"/>
      <c r="K4" s="8"/>
      <c r="L4" s="205"/>
      <c r="M4" s="205"/>
      <c r="N4" s="9"/>
    </row>
    <row r="5" spans="1:14" ht="14.25" customHeight="1" x14ac:dyDescent="0.25">
      <c r="A5" s="4"/>
      <c r="B5" s="203"/>
      <c r="C5" s="4"/>
      <c r="D5" s="1" t="s">
        <v>131</v>
      </c>
      <c r="E5" s="4"/>
      <c r="F5" s="4"/>
      <c r="G5" s="4"/>
      <c r="H5" s="4"/>
      <c r="I5" s="204"/>
      <c r="J5" s="263"/>
      <c r="K5" s="10" t="s">
        <v>132</v>
      </c>
      <c r="L5" s="205"/>
      <c r="M5" s="205"/>
      <c r="N5" s="9"/>
    </row>
    <row r="6" spans="1:14" ht="14.25" customHeight="1" x14ac:dyDescent="0.25">
      <c r="A6" s="4"/>
      <c r="B6" s="203"/>
      <c r="C6" s="4"/>
      <c r="D6" s="4"/>
      <c r="E6" s="4"/>
      <c r="F6" s="4"/>
      <c r="G6" s="4"/>
      <c r="H6" s="4"/>
      <c r="I6" s="204"/>
      <c r="J6" s="263"/>
      <c r="K6" s="10" t="s">
        <v>133</v>
      </c>
      <c r="L6" s="205"/>
      <c r="M6" s="205"/>
      <c r="N6" s="9"/>
    </row>
    <row r="7" spans="1:14" ht="15" customHeight="1" x14ac:dyDescent="0.25">
      <c r="A7" s="4"/>
      <c r="B7" s="203" t="s">
        <v>134</v>
      </c>
      <c r="C7" s="4"/>
      <c r="D7" s="4"/>
      <c r="E7" s="206"/>
      <c r="F7" s="4"/>
      <c r="G7" s="4"/>
      <c r="H7" s="4"/>
      <c r="I7" s="204"/>
      <c r="J7" s="263"/>
      <c r="K7" s="10" t="s">
        <v>135</v>
      </c>
      <c r="L7" s="205"/>
      <c r="M7" s="205"/>
      <c r="N7" s="9"/>
    </row>
    <row r="8" spans="1:14" ht="15" customHeight="1" x14ac:dyDescent="0.25">
      <c r="A8" s="4"/>
      <c r="B8" s="203"/>
      <c r="C8" s="4"/>
      <c r="D8" s="4"/>
      <c r="E8" s="4"/>
      <c r="F8" s="4"/>
      <c r="G8" s="4"/>
      <c r="H8" s="4"/>
      <c r="I8" s="204"/>
      <c r="J8" s="263"/>
      <c r="K8" s="8"/>
      <c r="L8" s="205"/>
      <c r="M8" s="205"/>
      <c r="N8" s="9"/>
    </row>
    <row r="9" spans="1:14" ht="15" customHeight="1" x14ac:dyDescent="0.25">
      <c r="A9" s="4"/>
      <c r="B9" s="203" t="s">
        <v>136</v>
      </c>
      <c r="C9" s="4"/>
      <c r="D9" s="4"/>
      <c r="E9" s="206"/>
      <c r="F9" s="4"/>
      <c r="G9" s="4"/>
      <c r="H9" s="4"/>
      <c r="I9" s="204"/>
      <c r="J9" s="263"/>
      <c r="K9" s="12" t="s">
        <v>137</v>
      </c>
      <c r="L9" s="207">
        <v>0.13</v>
      </c>
      <c r="M9" s="205" t="s">
        <v>138</v>
      </c>
      <c r="N9" s="9"/>
    </row>
    <row r="10" spans="1:14" ht="15" customHeight="1" x14ac:dyDescent="0.25">
      <c r="A10" s="4"/>
      <c r="B10" s="203"/>
      <c r="C10" s="4"/>
      <c r="D10" s="4"/>
      <c r="E10" s="4"/>
      <c r="F10" s="4"/>
      <c r="G10" s="4"/>
      <c r="H10" s="4"/>
      <c r="I10" s="204"/>
      <c r="J10" s="263"/>
      <c r="K10" s="8"/>
      <c r="L10" s="205"/>
      <c r="M10" s="205"/>
      <c r="N10" s="9"/>
    </row>
    <row r="11" spans="1:14" ht="15" customHeight="1" x14ac:dyDescent="0.25">
      <c r="A11" s="4"/>
      <c r="B11" s="203" t="s">
        <v>139</v>
      </c>
      <c r="C11" s="4"/>
      <c r="D11" s="4"/>
      <c r="E11" s="206"/>
      <c r="F11" s="4"/>
      <c r="G11" s="4"/>
      <c r="H11" s="4"/>
      <c r="I11" s="204"/>
      <c r="J11" s="263"/>
      <c r="K11" s="12" t="s">
        <v>140</v>
      </c>
      <c r="L11" s="207">
        <v>0.03</v>
      </c>
      <c r="M11" s="205" t="s">
        <v>138</v>
      </c>
      <c r="N11" s="9"/>
    </row>
    <row r="12" spans="1:14" ht="15" customHeight="1" x14ac:dyDescent="0.25">
      <c r="A12" s="4"/>
      <c r="B12" s="203"/>
      <c r="C12" s="4"/>
      <c r="D12" s="4"/>
      <c r="E12" s="4"/>
      <c r="F12" s="4"/>
      <c r="G12" s="4"/>
      <c r="H12" s="4"/>
      <c r="I12" s="204"/>
      <c r="J12" s="263"/>
      <c r="K12" s="8"/>
      <c r="L12" s="205"/>
      <c r="M12" s="205"/>
      <c r="N12" s="9"/>
    </row>
    <row r="13" spans="1:14" ht="15" customHeight="1" x14ac:dyDescent="0.25">
      <c r="A13" s="4"/>
      <c r="B13" s="203"/>
      <c r="C13" s="4"/>
      <c r="D13" s="4"/>
      <c r="E13" s="4"/>
      <c r="F13" s="4"/>
      <c r="G13" s="4"/>
      <c r="H13" s="4"/>
      <c r="I13" s="204"/>
      <c r="J13" s="263"/>
      <c r="K13" s="12" t="s">
        <v>141</v>
      </c>
      <c r="L13" s="208">
        <v>0.25559999999999999</v>
      </c>
      <c r="M13" s="205" t="s">
        <v>142</v>
      </c>
      <c r="N13" s="9"/>
    </row>
    <row r="14" spans="1:14" ht="15" customHeight="1" x14ac:dyDescent="0.25">
      <c r="A14" s="4"/>
      <c r="B14" s="203"/>
      <c r="C14" s="13" t="s">
        <v>143</v>
      </c>
      <c r="D14" s="13" t="s">
        <v>144</v>
      </c>
      <c r="E14" s="13" t="s">
        <v>145</v>
      </c>
      <c r="F14" s="13" t="s">
        <v>146</v>
      </c>
      <c r="G14" s="13" t="s">
        <v>147</v>
      </c>
      <c r="H14" s="13" t="s">
        <v>148</v>
      </c>
      <c r="I14" s="209"/>
      <c r="J14" s="263"/>
      <c r="K14" s="12"/>
      <c r="L14" s="205"/>
      <c r="M14" s="205"/>
      <c r="N14" s="9"/>
    </row>
    <row r="15" spans="1:14" ht="15" customHeight="1" x14ac:dyDescent="0.25">
      <c r="A15" s="1"/>
      <c r="B15" s="14" t="s">
        <v>149</v>
      </c>
      <c r="C15" s="155" t="s">
        <v>12</v>
      </c>
      <c r="D15" s="155" t="s">
        <v>12</v>
      </c>
      <c r="E15" s="155" t="s">
        <v>12</v>
      </c>
      <c r="F15" s="155" t="s">
        <v>12</v>
      </c>
      <c r="G15" s="155" t="s">
        <v>12</v>
      </c>
      <c r="H15" s="155" t="s">
        <v>12</v>
      </c>
      <c r="I15" s="204"/>
      <c r="J15" s="263"/>
      <c r="K15" s="12" t="s">
        <v>150</v>
      </c>
      <c r="L15" s="210">
        <v>0.18385000000000001</v>
      </c>
      <c r="M15" s="205" t="s">
        <v>142</v>
      </c>
      <c r="N15" s="9"/>
    </row>
    <row r="16" spans="1:14" ht="15" customHeight="1" x14ac:dyDescent="0.25">
      <c r="A16" s="4"/>
      <c r="B16" s="203"/>
      <c r="C16" s="4"/>
      <c r="D16" s="4"/>
      <c r="E16" s="4"/>
      <c r="F16" s="4"/>
      <c r="G16" s="4"/>
      <c r="H16" s="4"/>
      <c r="I16" s="204"/>
      <c r="J16" s="263"/>
      <c r="K16" s="8"/>
      <c r="L16" s="205"/>
      <c r="M16" s="205"/>
      <c r="N16" s="9"/>
    </row>
    <row r="17" spans="1:14" ht="30" customHeight="1" x14ac:dyDescent="0.25">
      <c r="A17" s="16"/>
      <c r="B17" s="17" t="s">
        <v>151</v>
      </c>
      <c r="C17" s="153" t="s">
        <v>12</v>
      </c>
      <c r="D17" s="4"/>
      <c r="E17" s="4"/>
      <c r="F17" s="4"/>
      <c r="G17" s="4"/>
      <c r="H17" s="4"/>
      <c r="I17" s="204"/>
      <c r="J17" s="263"/>
      <c r="K17" s="8" t="s">
        <v>152</v>
      </c>
      <c r="L17" s="207">
        <v>120</v>
      </c>
      <c r="M17" s="205" t="s">
        <v>153</v>
      </c>
      <c r="N17" s="9"/>
    </row>
    <row r="18" spans="1:14" ht="15" customHeight="1" x14ac:dyDescent="0.25">
      <c r="A18" s="1"/>
      <c r="B18" s="21" t="s">
        <v>154</v>
      </c>
      <c r="C18" s="154" t="s">
        <v>12</v>
      </c>
      <c r="D18" s="192" t="s">
        <v>155</v>
      </c>
      <c r="E18" s="192"/>
      <c r="F18" s="192"/>
      <c r="G18" s="192"/>
      <c r="H18" s="211">
        <v>12</v>
      </c>
      <c r="I18" s="204"/>
      <c r="J18" s="263"/>
      <c r="K18" s="8"/>
      <c r="L18" s="205"/>
      <c r="M18" s="205"/>
      <c r="N18" s="9"/>
    </row>
    <row r="19" spans="1:14" ht="15" customHeight="1" x14ac:dyDescent="0.25">
      <c r="A19" s="4"/>
      <c r="B19" s="212"/>
      <c r="C19" s="213"/>
      <c r="D19" s="213"/>
      <c r="E19" s="213"/>
      <c r="F19" s="213"/>
      <c r="G19" s="213"/>
      <c r="H19" s="213"/>
      <c r="I19" s="214"/>
      <c r="J19" s="263"/>
      <c r="K19" s="23" t="s">
        <v>156</v>
      </c>
      <c r="L19" s="207">
        <v>35</v>
      </c>
      <c r="M19" s="205" t="s">
        <v>153</v>
      </c>
      <c r="N19" s="9"/>
    </row>
    <row r="20" spans="1:14" ht="15" customHeight="1" x14ac:dyDescent="0.25">
      <c r="A20" s="263"/>
      <c r="B20" s="263"/>
      <c r="C20" s="263"/>
      <c r="D20" s="263"/>
      <c r="E20" s="263"/>
      <c r="F20" s="263"/>
      <c r="G20" s="263"/>
      <c r="H20" s="263"/>
      <c r="I20" s="263"/>
      <c r="J20" s="263"/>
      <c r="K20" s="8"/>
      <c r="L20" s="205"/>
      <c r="M20" s="205"/>
      <c r="N20" s="9"/>
    </row>
    <row r="21" spans="1:14" ht="15" customHeight="1" x14ac:dyDescent="0.25">
      <c r="A21" s="263"/>
      <c r="B21" s="263"/>
      <c r="C21" s="263"/>
      <c r="D21" s="263"/>
      <c r="E21" s="263"/>
      <c r="F21" s="263"/>
      <c r="G21" s="263"/>
      <c r="H21" s="263"/>
      <c r="I21" s="263"/>
      <c r="J21" s="263"/>
      <c r="K21" s="8" t="s">
        <v>157</v>
      </c>
      <c r="L21" s="207">
        <v>70</v>
      </c>
      <c r="M21" s="205" t="s">
        <v>153</v>
      </c>
      <c r="N21" s="9"/>
    </row>
    <row r="22" spans="1:14" ht="14.25" customHeight="1" x14ac:dyDescent="0.25">
      <c r="A22" s="263"/>
      <c r="B22" s="263"/>
      <c r="C22" s="263"/>
      <c r="D22" s="263"/>
      <c r="E22" s="263"/>
      <c r="F22" s="263"/>
      <c r="G22" s="263"/>
      <c r="H22" s="263"/>
      <c r="I22" s="263"/>
      <c r="J22" s="263"/>
      <c r="K22" s="8"/>
      <c r="L22" s="205"/>
      <c r="M22" s="205"/>
      <c r="N22" s="9"/>
    </row>
    <row r="23" spans="1:14" ht="14.25" customHeight="1" x14ac:dyDescent="0.25">
      <c r="A23" s="263"/>
      <c r="B23" s="263"/>
      <c r="C23" s="263"/>
      <c r="D23" s="263"/>
      <c r="E23" s="263"/>
      <c r="F23" s="263"/>
      <c r="G23" s="263"/>
      <c r="H23" s="263"/>
      <c r="I23" s="263"/>
      <c r="J23" s="263"/>
      <c r="K23" s="8" t="s">
        <v>158</v>
      </c>
      <c r="L23" s="207">
        <v>2</v>
      </c>
      <c r="M23" s="205" t="s">
        <v>159</v>
      </c>
      <c r="N23" s="9"/>
    </row>
    <row r="24" spans="1:14" ht="14.25" customHeight="1" x14ac:dyDescent="0.25">
      <c r="A24" s="263"/>
      <c r="B24" s="263"/>
      <c r="C24" s="263"/>
      <c r="D24" s="263"/>
      <c r="E24" s="263"/>
      <c r="F24" s="263"/>
      <c r="G24" s="263"/>
      <c r="H24" s="263"/>
      <c r="I24" s="263"/>
      <c r="J24" s="263"/>
      <c r="K24" s="8"/>
      <c r="L24" s="205"/>
      <c r="M24" s="205"/>
      <c r="N24" s="9"/>
    </row>
    <row r="25" spans="1:14" ht="14.25" customHeight="1" x14ac:dyDescent="0.25">
      <c r="A25" s="263"/>
      <c r="B25" s="263"/>
      <c r="C25" s="263"/>
      <c r="D25" s="263"/>
      <c r="E25" s="263"/>
      <c r="F25" s="263"/>
      <c r="G25" s="263"/>
      <c r="H25" s="263"/>
      <c r="I25" s="263"/>
      <c r="J25" s="263"/>
      <c r="K25" s="8"/>
      <c r="L25" s="205"/>
      <c r="M25" s="205"/>
      <c r="N25" s="9"/>
    </row>
    <row r="26" spans="1:14" ht="14.25" customHeight="1" x14ac:dyDescent="0.25">
      <c r="A26" s="263"/>
      <c r="B26" s="263"/>
      <c r="C26" s="263"/>
      <c r="D26" s="263"/>
      <c r="E26" s="263"/>
      <c r="F26" s="263"/>
      <c r="G26" s="263"/>
      <c r="H26" s="263"/>
      <c r="I26" s="263"/>
      <c r="J26" s="263"/>
      <c r="K26" s="8"/>
      <c r="L26" s="205"/>
      <c r="M26" s="205"/>
      <c r="N26" s="9"/>
    </row>
    <row r="27" spans="1:14" ht="14.25" customHeight="1" x14ac:dyDescent="0.25">
      <c r="A27" s="263"/>
      <c r="B27" s="263"/>
      <c r="C27" s="263"/>
      <c r="D27" s="263"/>
      <c r="E27" s="263"/>
      <c r="F27" s="263"/>
      <c r="G27" s="263"/>
      <c r="H27" s="263"/>
      <c r="I27" s="263"/>
      <c r="J27" s="263"/>
      <c r="K27" s="8"/>
      <c r="L27" s="205"/>
      <c r="M27" s="205"/>
      <c r="N27" s="9"/>
    </row>
    <row r="28" spans="1:14" ht="14.25" customHeight="1" x14ac:dyDescent="0.25">
      <c r="A28" s="263"/>
      <c r="B28" s="263"/>
      <c r="C28" s="263"/>
      <c r="D28" s="263"/>
      <c r="E28" s="263"/>
      <c r="F28" s="263"/>
      <c r="G28" s="263"/>
      <c r="H28" s="263"/>
      <c r="I28" s="263"/>
      <c r="J28" s="263"/>
      <c r="K28" s="8"/>
      <c r="L28" s="215" t="s">
        <v>160</v>
      </c>
      <c r="M28" s="205"/>
      <c r="N28" s="9"/>
    </row>
    <row r="29" spans="1:14" ht="14.25" customHeight="1" x14ac:dyDescent="0.25">
      <c r="A29" s="263"/>
      <c r="B29" s="263"/>
      <c r="C29" s="263"/>
      <c r="D29" s="263"/>
      <c r="E29" s="263"/>
      <c r="F29" s="263"/>
      <c r="G29" s="263"/>
      <c r="H29" s="263"/>
      <c r="I29" s="263"/>
      <c r="J29" s="263"/>
      <c r="K29" s="8"/>
      <c r="L29" s="268" t="s">
        <v>161</v>
      </c>
      <c r="M29" s="268" t="s">
        <v>162</v>
      </c>
      <c r="N29" s="9"/>
    </row>
    <row r="30" spans="1:14" ht="14.25" customHeight="1" x14ac:dyDescent="0.25">
      <c r="A30" s="263"/>
      <c r="B30" s="263"/>
      <c r="C30" s="263"/>
      <c r="D30" s="263"/>
      <c r="E30" s="263"/>
      <c r="F30" s="263"/>
      <c r="G30" s="263"/>
      <c r="H30" s="263"/>
      <c r="I30" s="263"/>
      <c r="J30" s="263"/>
      <c r="K30" s="8"/>
      <c r="L30" s="269"/>
      <c r="M30" s="269"/>
      <c r="N30" s="9"/>
    </row>
    <row r="31" spans="1:14" ht="14.25" customHeight="1" x14ac:dyDescent="0.25">
      <c r="A31" s="263"/>
      <c r="B31" s="263"/>
      <c r="C31" s="263"/>
      <c r="D31" s="263"/>
      <c r="E31" s="263"/>
      <c r="F31" s="263"/>
      <c r="G31" s="263"/>
      <c r="H31" s="263"/>
      <c r="I31" s="263"/>
      <c r="J31" s="263"/>
      <c r="K31" s="8" t="s">
        <v>163</v>
      </c>
      <c r="L31" s="207">
        <v>118.25</v>
      </c>
      <c r="M31" s="216">
        <v>21.8</v>
      </c>
      <c r="N31" s="9"/>
    </row>
    <row r="32" spans="1:14" ht="14.25" customHeight="1" x14ac:dyDescent="0.25">
      <c r="A32" s="263"/>
      <c r="B32" s="263"/>
      <c r="C32" s="263"/>
      <c r="D32" s="263"/>
      <c r="E32" s="263"/>
      <c r="F32" s="263"/>
      <c r="G32" s="263"/>
      <c r="H32" s="263"/>
      <c r="I32" s="263"/>
      <c r="J32" s="263"/>
      <c r="K32" s="8" t="s">
        <v>164</v>
      </c>
      <c r="L32" s="207">
        <v>107.25</v>
      </c>
      <c r="M32" s="216">
        <v>21.8</v>
      </c>
      <c r="N32" s="9"/>
    </row>
    <row r="33" spans="11:14" ht="14.25" customHeight="1" x14ac:dyDescent="0.25">
      <c r="K33" s="8" t="s">
        <v>165</v>
      </c>
      <c r="L33" s="207">
        <v>495</v>
      </c>
      <c r="M33" s="216">
        <v>21.8</v>
      </c>
      <c r="N33" s="9"/>
    </row>
    <row r="34" spans="11:14" ht="14.25" customHeight="1" x14ac:dyDescent="0.25">
      <c r="K34" s="30" t="s">
        <v>166</v>
      </c>
      <c r="L34" s="156">
        <v>148.5</v>
      </c>
      <c r="M34" s="157">
        <v>21.8</v>
      </c>
      <c r="N34" s="31"/>
    </row>
    <row r="35" spans="11:14" ht="14.25" customHeight="1" x14ac:dyDescent="0.2">
      <c r="K35" s="263"/>
      <c r="L35" s="263"/>
      <c r="M35" s="263"/>
      <c r="N35" s="263"/>
    </row>
    <row r="36" spans="11:14" ht="14.25" customHeight="1" x14ac:dyDescent="0.2">
      <c r="K36" s="263"/>
      <c r="L36" s="263"/>
      <c r="M36" s="263"/>
      <c r="N36" s="263"/>
    </row>
    <row r="37" spans="11:14" ht="14.25" customHeight="1" x14ac:dyDescent="0.2">
      <c r="K37" s="263"/>
      <c r="L37" s="263"/>
      <c r="M37" s="263"/>
      <c r="N37" s="263"/>
    </row>
    <row r="38" spans="11:14" ht="14.25" customHeight="1" x14ac:dyDescent="0.2">
      <c r="K38" s="263"/>
      <c r="L38" s="263"/>
      <c r="M38" s="263"/>
      <c r="N38" s="263"/>
    </row>
    <row r="39" spans="11:14" ht="14.25" customHeight="1" x14ac:dyDescent="0.2">
      <c r="K39" s="263"/>
      <c r="L39" s="263"/>
      <c r="M39" s="263"/>
      <c r="N39" s="263"/>
    </row>
    <row r="40" spans="11:14" ht="14.25" customHeight="1" x14ac:dyDescent="0.2">
      <c r="K40" s="263"/>
      <c r="L40" s="263"/>
      <c r="M40" s="263"/>
      <c r="N40" s="263"/>
    </row>
    <row r="41" spans="11:14" ht="14.25" customHeight="1" x14ac:dyDescent="0.2">
      <c r="K41" s="263"/>
      <c r="L41" s="263"/>
      <c r="M41" s="263"/>
      <c r="N41" s="263"/>
    </row>
    <row r="42" spans="11:14" ht="14.25" customHeight="1" x14ac:dyDescent="0.2">
      <c r="K42" s="263"/>
      <c r="L42" s="263"/>
      <c r="M42" s="263"/>
      <c r="N42" s="263"/>
    </row>
    <row r="43" spans="11:14" ht="14.25" customHeight="1" x14ac:dyDescent="0.2">
      <c r="K43" s="263"/>
      <c r="L43" s="263"/>
      <c r="M43" s="263"/>
      <c r="N43" s="263"/>
    </row>
    <row r="44" spans="11:14" ht="14.25" customHeight="1" x14ac:dyDescent="0.2">
      <c r="K44" s="263"/>
      <c r="L44" s="263"/>
      <c r="M44" s="263"/>
      <c r="N44" s="263"/>
    </row>
    <row r="45" spans="11:14" ht="14.25" customHeight="1" x14ac:dyDescent="0.2">
      <c r="K45" s="263"/>
      <c r="L45" s="263"/>
      <c r="M45" s="263"/>
      <c r="N45" s="263"/>
    </row>
    <row r="46" spans="11:14" ht="14.25" customHeight="1" x14ac:dyDescent="0.2">
      <c r="K46" s="263"/>
      <c r="L46" s="263"/>
      <c r="M46" s="263"/>
      <c r="N46" s="263"/>
    </row>
    <row r="47" spans="11:14" ht="14.25" customHeight="1" x14ac:dyDescent="0.2">
      <c r="K47" s="263"/>
      <c r="L47" s="263"/>
      <c r="M47" s="263"/>
      <c r="N47" s="263"/>
    </row>
    <row r="48" spans="11:14" ht="14.25" customHeight="1" x14ac:dyDescent="0.2">
      <c r="K48" s="263"/>
      <c r="L48" s="263"/>
      <c r="M48" s="263"/>
      <c r="N48" s="263"/>
    </row>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a5YTD5FTO94fGnkz5wVrD4i3bxzuW8kGuQsJrrNftr56XBrrUSbSdQSCAoBtx0/8vxZNEl2AEqVpL33j/+x11Q==" saltValue="5qW3Y+yNi4kD00gyiwa88w==" spinCount="100000" sheet="1" objects="1" scenarios="1" selectLockedCells="1"/>
  <mergeCells count="2">
    <mergeCell ref="L29:L30"/>
    <mergeCell ref="M29:M30"/>
  </mergeCells>
  <pageMargins left="0.7" right="0.7" top="0.75" bottom="0.75" header="0" footer="0"/>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ErrorMessage="1" xr:uid="{00000000-0002-0000-0200-000000000000}">
          <x14:formula1>
            <xm:f>Workings!$R$20:$R$25</xm:f>
          </x14:formula1>
          <xm:sqref>C18</xm:sqref>
        </x14:dataValidation>
        <x14:dataValidation type="list" allowBlank="1" showErrorMessage="1" xr:uid="{00000000-0002-0000-0200-000001000000}">
          <x14:formula1>
            <xm:f>Workings!$O$20:$O$26</xm:f>
          </x14:formula1>
          <xm:sqref>C17</xm:sqref>
        </x14:dataValidation>
        <x14:dataValidation type="list" allowBlank="1" showErrorMessage="1" xr:uid="{00000000-0002-0000-0200-000002000000}">
          <x14:formula1>
            <xm:f>Workings!$Q$20:$Q$22</xm:f>
          </x14:formula1>
          <xm:sqref>C15:H15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000"/>
  <sheetViews>
    <sheetView showGridLines="0" zoomScale="90" zoomScaleNormal="90" workbookViewId="0">
      <selection activeCell="F8" sqref="F8"/>
    </sheetView>
  </sheetViews>
  <sheetFormatPr defaultColWidth="12.625" defaultRowHeight="15" customHeight="1" x14ac:dyDescent="0.2"/>
  <cols>
    <col min="1" max="1" width="2.125" style="100" customWidth="1"/>
    <col min="2" max="2" width="13.875" style="100" customWidth="1"/>
    <col min="3" max="3" width="3.125" style="100" customWidth="1"/>
    <col min="4" max="4" width="16" style="100" customWidth="1"/>
    <col min="5" max="5" width="44.5" style="100" customWidth="1"/>
    <col min="6" max="6" width="34.125" style="100" customWidth="1"/>
    <col min="7" max="7" width="44.625" style="100" customWidth="1"/>
    <col min="8" max="8" width="2.5" style="100" customWidth="1"/>
    <col min="9" max="9" width="7.625" style="149" customWidth="1"/>
    <col min="10" max="27" width="7.625" style="100" customWidth="1"/>
    <col min="28" max="16384" width="12.625" style="100"/>
  </cols>
  <sheetData>
    <row r="1" spans="1:27" ht="22.5" customHeight="1" x14ac:dyDescent="0.2">
      <c r="A1" s="36"/>
      <c r="B1" s="36" t="s">
        <v>167</v>
      </c>
      <c r="C1" s="263"/>
      <c r="D1" s="263"/>
      <c r="E1" s="37"/>
      <c r="F1" s="19"/>
      <c r="G1" s="18"/>
      <c r="H1" s="263"/>
      <c r="I1" s="147"/>
      <c r="J1" s="263"/>
      <c r="K1" s="263"/>
      <c r="L1" s="263"/>
      <c r="M1" s="263"/>
      <c r="N1" s="263"/>
      <c r="O1" s="263"/>
      <c r="P1" s="263"/>
      <c r="Q1" s="263"/>
      <c r="R1" s="263"/>
      <c r="S1" s="263"/>
      <c r="T1" s="263"/>
      <c r="U1" s="263"/>
      <c r="V1" s="263"/>
      <c r="W1" s="263"/>
      <c r="X1" s="263"/>
      <c r="Y1" s="263"/>
      <c r="Z1" s="263"/>
      <c r="AA1" s="263"/>
    </row>
    <row r="2" spans="1:27" ht="22.5" customHeight="1" x14ac:dyDescent="0.35">
      <c r="A2" s="38"/>
      <c r="B2" s="38"/>
      <c r="C2" s="38"/>
      <c r="D2" s="39"/>
      <c r="E2" s="40"/>
      <c r="F2" s="41" t="s">
        <v>168</v>
      </c>
      <c r="G2" s="41"/>
      <c r="H2" s="263"/>
      <c r="I2" s="148"/>
      <c r="J2" s="263"/>
      <c r="K2" s="263"/>
      <c r="L2" s="263"/>
      <c r="M2" s="263"/>
      <c r="N2" s="263"/>
      <c r="O2" s="263"/>
      <c r="P2" s="263"/>
      <c r="Q2" s="263"/>
      <c r="R2" s="263"/>
      <c r="S2" s="263"/>
      <c r="T2" s="263"/>
      <c r="U2" s="263"/>
      <c r="V2" s="263"/>
      <c r="W2" s="263"/>
      <c r="X2" s="263"/>
      <c r="Y2" s="263"/>
      <c r="Z2" s="263"/>
      <c r="AA2" s="263"/>
    </row>
    <row r="3" spans="1:27" ht="11.25" customHeight="1" x14ac:dyDescent="0.25">
      <c r="A3" s="4"/>
      <c r="B3" s="4"/>
      <c r="C3" s="4"/>
      <c r="D3" s="4"/>
      <c r="E3" s="20"/>
      <c r="F3" s="15"/>
      <c r="G3" s="18"/>
      <c r="H3" s="263"/>
      <c r="J3" s="263"/>
      <c r="K3" s="263"/>
      <c r="L3" s="263"/>
      <c r="M3" s="263"/>
      <c r="N3" s="263"/>
      <c r="O3" s="263"/>
      <c r="P3" s="263"/>
      <c r="Q3" s="263"/>
      <c r="R3" s="263"/>
      <c r="S3" s="263"/>
      <c r="T3" s="263"/>
      <c r="U3" s="263"/>
      <c r="V3" s="263"/>
      <c r="W3" s="263"/>
      <c r="X3" s="263"/>
      <c r="Y3" s="263"/>
      <c r="Z3" s="263"/>
      <c r="AA3" s="263"/>
    </row>
    <row r="4" spans="1:27" ht="48" customHeight="1" x14ac:dyDescent="0.2">
      <c r="A4" s="42"/>
      <c r="B4" s="217" t="s">
        <v>169</v>
      </c>
      <c r="C4" s="217" t="s">
        <v>170</v>
      </c>
      <c r="D4" s="217" t="s">
        <v>171</v>
      </c>
      <c r="E4" s="217" t="s">
        <v>172</v>
      </c>
      <c r="F4" s="44" t="s">
        <v>173</v>
      </c>
      <c r="G4" s="44" t="s">
        <v>174</v>
      </c>
      <c r="H4" s="22"/>
      <c r="I4" s="147"/>
      <c r="J4" s="263"/>
      <c r="K4" s="263"/>
      <c r="L4" s="263"/>
      <c r="M4" s="263"/>
      <c r="N4" s="263"/>
      <c r="O4" s="263"/>
      <c r="P4" s="263"/>
      <c r="Q4" s="263"/>
      <c r="R4" s="263"/>
      <c r="S4" s="263"/>
      <c r="T4" s="263"/>
      <c r="U4" s="263"/>
      <c r="V4" s="263"/>
      <c r="W4" s="263"/>
      <c r="X4" s="263"/>
      <c r="Y4" s="263"/>
      <c r="Z4" s="263"/>
      <c r="AA4" s="263"/>
    </row>
    <row r="5" spans="1:27" ht="55.5" customHeight="1" x14ac:dyDescent="0.2">
      <c r="A5" s="24"/>
      <c r="B5" s="25" t="s">
        <v>78</v>
      </c>
      <c r="C5" s="25">
        <v>17</v>
      </c>
      <c r="D5" s="45" t="s">
        <v>167</v>
      </c>
      <c r="E5" s="46" t="s">
        <v>175</v>
      </c>
      <c r="F5" s="141" t="s">
        <v>176</v>
      </c>
      <c r="G5" s="27"/>
      <c r="H5" s="34"/>
      <c r="I5" s="147" t="str">
        <f t="shared" ref="I5:I6" si="0">IF(F5="","","P")</f>
        <v>P</v>
      </c>
      <c r="J5" s="35"/>
      <c r="K5" s="35"/>
      <c r="L5" s="35"/>
      <c r="M5" s="35"/>
      <c r="N5" s="35"/>
      <c r="O5" s="35"/>
      <c r="P5" s="35"/>
      <c r="Q5" s="35"/>
      <c r="R5" s="35"/>
      <c r="S5" s="35"/>
      <c r="T5" s="35"/>
      <c r="U5" s="35"/>
      <c r="V5" s="35"/>
      <c r="W5" s="35"/>
      <c r="X5" s="35"/>
      <c r="Y5" s="35"/>
      <c r="Z5" s="35"/>
      <c r="AA5" s="35"/>
    </row>
    <row r="6" spans="1:27" ht="55.5" customHeight="1" x14ac:dyDescent="0.25">
      <c r="A6" s="24"/>
      <c r="B6" s="25" t="s">
        <v>78</v>
      </c>
      <c r="C6" s="25">
        <v>18</v>
      </c>
      <c r="D6" s="45" t="s">
        <v>167</v>
      </c>
      <c r="E6" s="49" t="s">
        <v>177</v>
      </c>
      <c r="F6" s="146"/>
      <c r="G6" s="27"/>
      <c r="H6" s="35"/>
      <c r="I6" s="147" t="str">
        <f t="shared" si="0"/>
        <v/>
      </c>
      <c r="J6" s="33"/>
      <c r="K6" s="4"/>
      <c r="L6" s="33"/>
      <c r="M6" s="33"/>
      <c r="N6" s="33"/>
      <c r="O6" s="33"/>
      <c r="P6" s="33"/>
      <c r="Q6" s="33"/>
      <c r="R6" s="33"/>
      <c r="S6" s="33"/>
      <c r="T6" s="33"/>
      <c r="U6" s="33"/>
      <c r="V6" s="33"/>
      <c r="W6" s="33"/>
      <c r="X6" s="33"/>
      <c r="Y6" s="33"/>
      <c r="Z6" s="33"/>
      <c r="AA6" s="33"/>
    </row>
    <row r="7" spans="1:27" ht="55.5" customHeight="1" x14ac:dyDescent="0.25">
      <c r="A7" s="24"/>
      <c r="B7" s="25" t="s">
        <v>178</v>
      </c>
      <c r="C7" s="25">
        <v>19</v>
      </c>
      <c r="D7" s="45" t="s">
        <v>167</v>
      </c>
      <c r="E7" s="49" t="s">
        <v>179</v>
      </c>
      <c r="F7" s="102"/>
      <c r="G7" s="27"/>
      <c r="H7" s="35"/>
      <c r="I7" s="147"/>
      <c r="J7" s="33"/>
      <c r="K7" s="33"/>
      <c r="L7" s="33"/>
      <c r="M7" s="33"/>
      <c r="N7" s="33"/>
      <c r="O7" s="33"/>
      <c r="P7" s="33"/>
      <c r="Q7" s="33"/>
      <c r="R7" s="33"/>
      <c r="S7" s="33"/>
      <c r="T7" s="33"/>
      <c r="U7" s="33"/>
      <c r="V7" s="33"/>
      <c r="W7" s="33"/>
      <c r="X7" s="33"/>
      <c r="Y7" s="33"/>
      <c r="Z7" s="33"/>
      <c r="AA7" s="33"/>
    </row>
    <row r="8" spans="1:27" ht="66" customHeight="1" x14ac:dyDescent="0.2">
      <c r="A8" s="24"/>
      <c r="B8" s="25" t="s">
        <v>180</v>
      </c>
      <c r="C8" s="25">
        <v>20</v>
      </c>
      <c r="D8" s="45" t="s">
        <v>167</v>
      </c>
      <c r="E8" s="49" t="s">
        <v>181</v>
      </c>
      <c r="F8" s="102"/>
      <c r="G8" s="27"/>
      <c r="H8" s="35"/>
      <c r="I8" s="147" t="str">
        <f t="shared" ref="I8:I19" si="1">IF(F8="","","P")</f>
        <v/>
      </c>
      <c r="J8" s="51"/>
      <c r="K8" s="43"/>
      <c r="L8" s="51"/>
      <c r="M8" s="51"/>
      <c r="N8" s="51"/>
      <c r="O8" s="51"/>
      <c r="P8" s="51"/>
      <c r="Q8" s="51"/>
      <c r="R8" s="51"/>
      <c r="S8" s="51"/>
      <c r="T8" s="51"/>
      <c r="U8" s="51"/>
      <c r="V8" s="51"/>
      <c r="W8" s="51"/>
      <c r="X8" s="51"/>
      <c r="Y8" s="51"/>
      <c r="Z8" s="51"/>
      <c r="AA8" s="51"/>
    </row>
    <row r="9" spans="1:27" ht="69.75" customHeight="1" x14ac:dyDescent="0.25">
      <c r="A9" s="24"/>
      <c r="B9" s="25" t="s">
        <v>182</v>
      </c>
      <c r="C9" s="25">
        <v>21</v>
      </c>
      <c r="D9" s="45" t="s">
        <v>167</v>
      </c>
      <c r="E9" s="46" t="s">
        <v>183</v>
      </c>
      <c r="F9" s="102"/>
      <c r="G9" s="27"/>
      <c r="H9" s="33"/>
      <c r="I9" s="147" t="str">
        <f t="shared" si="1"/>
        <v/>
      </c>
      <c r="J9" s="33"/>
      <c r="K9" s="33"/>
      <c r="L9" s="33"/>
      <c r="M9" s="33"/>
      <c r="N9" s="33"/>
      <c r="O9" s="33"/>
      <c r="P9" s="33"/>
      <c r="Q9" s="33"/>
      <c r="R9" s="33"/>
      <c r="S9" s="33"/>
      <c r="T9" s="33"/>
      <c r="U9" s="33"/>
      <c r="V9" s="33"/>
      <c r="W9" s="33"/>
      <c r="X9" s="33"/>
      <c r="Y9" s="33"/>
      <c r="Z9" s="33"/>
      <c r="AA9" s="33"/>
    </row>
    <row r="10" spans="1:27" ht="55.5" customHeight="1" x14ac:dyDescent="0.25">
      <c r="A10" s="24"/>
      <c r="B10" s="25" t="s">
        <v>182</v>
      </c>
      <c r="C10" s="25">
        <v>22</v>
      </c>
      <c r="D10" s="45" t="s">
        <v>167</v>
      </c>
      <c r="E10" s="49" t="s">
        <v>184</v>
      </c>
      <c r="F10" s="102"/>
      <c r="G10" s="27"/>
      <c r="H10" s="34"/>
      <c r="I10" s="147" t="str">
        <f t="shared" si="1"/>
        <v/>
      </c>
      <c r="J10" s="33"/>
      <c r="K10" s="33"/>
      <c r="L10" s="33"/>
      <c r="M10" s="33"/>
      <c r="N10" s="33"/>
      <c r="O10" s="33"/>
      <c r="P10" s="33"/>
      <c r="Q10" s="33"/>
      <c r="R10" s="33"/>
      <c r="S10" s="33"/>
      <c r="T10" s="33"/>
      <c r="U10" s="33"/>
      <c r="V10" s="33"/>
      <c r="W10" s="33"/>
      <c r="X10" s="33"/>
      <c r="Y10" s="33"/>
      <c r="Z10" s="33"/>
      <c r="AA10" s="33"/>
    </row>
    <row r="11" spans="1:27" ht="55.5" customHeight="1" x14ac:dyDescent="0.25">
      <c r="A11" s="24"/>
      <c r="B11" s="25" t="s">
        <v>182</v>
      </c>
      <c r="C11" s="25">
        <v>23</v>
      </c>
      <c r="D11" s="45" t="s">
        <v>167</v>
      </c>
      <c r="E11" s="49" t="s">
        <v>185</v>
      </c>
      <c r="F11" s="102"/>
      <c r="G11" s="27"/>
      <c r="H11" s="52"/>
      <c r="I11" s="147" t="str">
        <f t="shared" si="1"/>
        <v/>
      </c>
      <c r="J11" s="52"/>
      <c r="K11" s="52"/>
      <c r="L11" s="52"/>
      <c r="M11" s="52"/>
      <c r="N11" s="52"/>
      <c r="O11" s="52"/>
      <c r="P11" s="52"/>
      <c r="Q11" s="52"/>
      <c r="R11" s="52"/>
      <c r="S11" s="52"/>
      <c r="T11" s="52"/>
      <c r="U11" s="52"/>
      <c r="V11" s="52"/>
      <c r="W11" s="52"/>
      <c r="X11" s="52"/>
      <c r="Y11" s="52"/>
      <c r="Z11" s="52"/>
      <c r="AA11" s="52"/>
    </row>
    <row r="12" spans="1:27" ht="55.5" customHeight="1" x14ac:dyDescent="0.2">
      <c r="A12" s="24"/>
      <c r="B12" s="25" t="s">
        <v>182</v>
      </c>
      <c r="C12" s="25">
        <v>24</v>
      </c>
      <c r="D12" s="45" t="s">
        <v>167</v>
      </c>
      <c r="E12" s="49" t="s">
        <v>186</v>
      </c>
      <c r="F12" s="102"/>
      <c r="G12" s="27"/>
      <c r="H12" s="35"/>
      <c r="I12" s="147" t="str">
        <f t="shared" si="1"/>
        <v/>
      </c>
      <c r="J12" s="218"/>
      <c r="K12" s="219"/>
      <c r="L12" s="219"/>
      <c r="M12" s="219"/>
      <c r="N12" s="219"/>
      <c r="O12" s="219"/>
      <c r="P12" s="219"/>
      <c r="Q12" s="219"/>
      <c r="R12" s="219"/>
      <c r="S12" s="219"/>
      <c r="T12" s="219"/>
      <c r="U12" s="219"/>
      <c r="V12" s="219"/>
      <c r="W12" s="219"/>
      <c r="X12" s="219"/>
      <c r="Y12" s="219"/>
      <c r="Z12" s="219"/>
      <c r="AA12" s="219"/>
    </row>
    <row r="13" spans="1:27" ht="55.5" customHeight="1" x14ac:dyDescent="0.25">
      <c r="A13" s="24"/>
      <c r="B13" s="25" t="s">
        <v>187</v>
      </c>
      <c r="C13" s="25">
        <v>25</v>
      </c>
      <c r="D13" s="45" t="s">
        <v>167</v>
      </c>
      <c r="E13" s="49" t="s">
        <v>188</v>
      </c>
      <c r="F13" s="102"/>
      <c r="G13" s="27"/>
      <c r="H13" s="33"/>
      <c r="I13" s="147" t="str">
        <f t="shared" si="1"/>
        <v/>
      </c>
      <c r="J13" s="4"/>
      <c r="K13" s="33"/>
      <c r="L13" s="33"/>
      <c r="M13" s="33"/>
      <c r="N13" s="33"/>
      <c r="O13" s="33"/>
      <c r="P13" s="33"/>
      <c r="Q13" s="33"/>
      <c r="R13" s="33"/>
      <c r="S13" s="33"/>
      <c r="T13" s="33"/>
      <c r="U13" s="33"/>
      <c r="V13" s="33"/>
      <c r="W13" s="33"/>
      <c r="X13" s="33"/>
      <c r="Y13" s="33"/>
      <c r="Z13" s="33"/>
      <c r="AA13" s="33"/>
    </row>
    <row r="14" spans="1:27" ht="55.5" customHeight="1" x14ac:dyDescent="0.25">
      <c r="A14" s="24"/>
      <c r="B14" s="25" t="s">
        <v>189</v>
      </c>
      <c r="C14" s="25">
        <v>26</v>
      </c>
      <c r="D14" s="45" t="s">
        <v>167</v>
      </c>
      <c r="E14" s="49" t="s">
        <v>190</v>
      </c>
      <c r="F14" s="102"/>
      <c r="G14" s="27"/>
      <c r="H14" s="35"/>
      <c r="I14" s="147" t="str">
        <f t="shared" si="1"/>
        <v/>
      </c>
      <c r="J14" s="4"/>
      <c r="K14" s="33"/>
      <c r="L14" s="33"/>
      <c r="M14" s="33"/>
      <c r="N14" s="33"/>
      <c r="O14" s="33"/>
      <c r="P14" s="33"/>
      <c r="Q14" s="33"/>
      <c r="R14" s="33"/>
      <c r="S14" s="33"/>
      <c r="T14" s="33"/>
      <c r="U14" s="33"/>
      <c r="V14" s="33"/>
      <c r="W14" s="33"/>
      <c r="X14" s="33"/>
      <c r="Y14" s="33"/>
      <c r="Z14" s="33"/>
      <c r="AA14" s="33"/>
    </row>
    <row r="15" spans="1:27" ht="55.5" customHeight="1" x14ac:dyDescent="0.25">
      <c r="A15" s="24"/>
      <c r="B15" s="53" t="s">
        <v>189</v>
      </c>
      <c r="C15" s="53">
        <v>27</v>
      </c>
      <c r="D15" s="63" t="s">
        <v>167</v>
      </c>
      <c r="E15" s="64" t="s">
        <v>191</v>
      </c>
      <c r="F15" s="142"/>
      <c r="G15" s="65"/>
      <c r="H15" s="51"/>
      <c r="I15" s="147" t="str">
        <f t="shared" si="1"/>
        <v/>
      </c>
      <c r="J15" s="4"/>
      <c r="K15" s="33"/>
      <c r="L15" s="33"/>
      <c r="M15" s="33"/>
      <c r="N15" s="33"/>
      <c r="O15" s="33"/>
      <c r="P15" s="33"/>
      <c r="Q15" s="33"/>
      <c r="R15" s="33"/>
      <c r="S15" s="33"/>
      <c r="T15" s="33"/>
      <c r="U15" s="33"/>
      <c r="V15" s="33"/>
      <c r="W15" s="33"/>
      <c r="X15" s="33"/>
      <c r="Y15" s="33"/>
      <c r="Z15" s="33"/>
      <c r="AA15" s="33"/>
    </row>
    <row r="16" spans="1:27" ht="55.5" customHeight="1" x14ac:dyDescent="0.25">
      <c r="A16" s="24"/>
      <c r="B16" s="26" t="s">
        <v>192</v>
      </c>
      <c r="C16" s="25">
        <v>28</v>
      </c>
      <c r="D16" s="45" t="s">
        <v>167</v>
      </c>
      <c r="E16" s="27" t="s">
        <v>193</v>
      </c>
      <c r="F16" s="143"/>
      <c r="G16" s="57"/>
      <c r="H16" s="35"/>
      <c r="I16" s="147" t="str">
        <f t="shared" si="1"/>
        <v/>
      </c>
      <c r="J16" s="29"/>
      <c r="K16" s="35"/>
      <c r="L16" s="35"/>
      <c r="M16" s="35"/>
      <c r="N16" s="35"/>
      <c r="O16" s="35"/>
      <c r="P16" s="35"/>
      <c r="Q16" s="35"/>
      <c r="R16" s="35"/>
      <c r="S16" s="35"/>
      <c r="T16" s="35"/>
      <c r="U16" s="35"/>
      <c r="V16" s="35"/>
      <c r="W16" s="35"/>
      <c r="X16" s="35"/>
      <c r="Y16" s="35"/>
      <c r="Z16" s="35"/>
      <c r="AA16" s="35"/>
    </row>
    <row r="17" spans="1:27" ht="55.5" customHeight="1" x14ac:dyDescent="0.25">
      <c r="A17" s="24"/>
      <c r="B17" s="26" t="s">
        <v>192</v>
      </c>
      <c r="C17" s="25">
        <v>29</v>
      </c>
      <c r="D17" s="45" t="s">
        <v>167</v>
      </c>
      <c r="E17" s="32" t="s">
        <v>194</v>
      </c>
      <c r="F17" s="143"/>
      <c r="G17" s="57"/>
      <c r="H17" s="35"/>
      <c r="I17" s="147" t="str">
        <f t="shared" si="1"/>
        <v/>
      </c>
      <c r="J17" s="29"/>
      <c r="K17" s="33"/>
      <c r="L17" s="33"/>
      <c r="M17" s="33"/>
      <c r="N17" s="33"/>
      <c r="O17" s="33"/>
      <c r="P17" s="33"/>
      <c r="Q17" s="33"/>
      <c r="R17" s="33"/>
      <c r="S17" s="33"/>
      <c r="T17" s="33"/>
      <c r="U17" s="33"/>
      <c r="V17" s="33"/>
      <c r="W17" s="33"/>
      <c r="X17" s="33"/>
      <c r="Y17" s="33"/>
      <c r="Z17" s="33"/>
      <c r="AA17" s="33"/>
    </row>
    <row r="18" spans="1:27" ht="55.5" customHeight="1" x14ac:dyDescent="0.25">
      <c r="A18" s="24"/>
      <c r="B18" s="59" t="s">
        <v>195</v>
      </c>
      <c r="C18" s="59">
        <v>30</v>
      </c>
      <c r="D18" s="67" t="s">
        <v>167</v>
      </c>
      <c r="E18" s="68" t="s">
        <v>196</v>
      </c>
      <c r="F18" s="144"/>
      <c r="G18" s="61"/>
      <c r="H18" s="33"/>
      <c r="I18" s="147" t="str">
        <f t="shared" si="1"/>
        <v/>
      </c>
      <c r="J18" s="33"/>
      <c r="K18" s="33"/>
      <c r="L18" s="33"/>
      <c r="M18" s="33"/>
      <c r="N18" s="33"/>
      <c r="O18" s="33"/>
      <c r="P18" s="33"/>
      <c r="Q18" s="33"/>
      <c r="R18" s="33"/>
      <c r="S18" s="33"/>
      <c r="T18" s="33"/>
      <c r="U18" s="33"/>
      <c r="V18" s="33"/>
      <c r="W18" s="33"/>
      <c r="X18" s="33"/>
      <c r="Y18" s="33"/>
      <c r="Z18" s="33"/>
      <c r="AA18" s="33"/>
    </row>
    <row r="19" spans="1:27" ht="55.5" customHeight="1" x14ac:dyDescent="0.25">
      <c r="A19" s="24"/>
      <c r="B19" s="25" t="s">
        <v>195</v>
      </c>
      <c r="C19" s="25">
        <v>31</v>
      </c>
      <c r="D19" s="45" t="s">
        <v>167</v>
      </c>
      <c r="E19" s="49" t="s">
        <v>197</v>
      </c>
      <c r="F19" s="102"/>
      <c r="G19" s="27"/>
      <c r="H19" s="33"/>
      <c r="I19" s="147" t="str">
        <f t="shared" si="1"/>
        <v/>
      </c>
      <c r="J19" s="33"/>
      <c r="K19" s="33"/>
      <c r="L19" s="33"/>
      <c r="M19" s="33"/>
      <c r="N19" s="33"/>
      <c r="O19" s="33"/>
      <c r="P19" s="33"/>
      <c r="Q19" s="33"/>
      <c r="R19" s="33"/>
      <c r="S19" s="33"/>
      <c r="T19" s="33"/>
      <c r="U19" s="33"/>
      <c r="V19" s="33"/>
      <c r="W19" s="33"/>
      <c r="X19" s="33"/>
      <c r="Y19" s="33"/>
      <c r="Z19" s="33"/>
      <c r="AA19" s="33"/>
    </row>
    <row r="20" spans="1:27" ht="55.5" customHeight="1" x14ac:dyDescent="0.25">
      <c r="A20" s="62"/>
      <c r="B20" s="26" t="s">
        <v>198</v>
      </c>
      <c r="C20" s="25">
        <v>32</v>
      </c>
      <c r="D20" s="45" t="s">
        <v>167</v>
      </c>
      <c r="E20" s="46" t="s">
        <v>199</v>
      </c>
      <c r="F20" s="102"/>
      <c r="G20" s="27"/>
      <c r="H20" s="33"/>
      <c r="I20" s="147"/>
      <c r="J20" s="33"/>
      <c r="K20" s="33"/>
      <c r="L20" s="33"/>
      <c r="M20" s="33"/>
      <c r="N20" s="33"/>
      <c r="O20" s="33"/>
      <c r="P20" s="33"/>
      <c r="Q20" s="33"/>
      <c r="R20" s="33"/>
      <c r="S20" s="33"/>
      <c r="T20" s="33"/>
      <c r="U20" s="33"/>
      <c r="V20" s="33"/>
      <c r="W20" s="33"/>
      <c r="X20" s="33"/>
      <c r="Y20" s="33"/>
      <c r="Z20" s="33"/>
      <c r="AA20" s="33"/>
    </row>
    <row r="21" spans="1:27" ht="14.25" customHeight="1" x14ac:dyDescent="0.2">
      <c r="A21" s="263"/>
      <c r="B21" s="263"/>
      <c r="C21" s="263"/>
      <c r="D21" s="263"/>
      <c r="E21" s="37"/>
      <c r="F21" s="101"/>
      <c r="G21" s="20"/>
      <c r="H21" s="263"/>
      <c r="J21" s="263"/>
      <c r="K21" s="263"/>
      <c r="L21" s="263"/>
      <c r="M21" s="263"/>
      <c r="N21" s="263"/>
      <c r="O21" s="263"/>
      <c r="P21" s="263"/>
      <c r="Q21" s="263"/>
      <c r="R21" s="263"/>
      <c r="S21" s="263"/>
      <c r="T21" s="263"/>
      <c r="U21" s="263"/>
      <c r="V21" s="263"/>
      <c r="W21" s="263"/>
      <c r="X21" s="263"/>
      <c r="Y21" s="263"/>
      <c r="Z21" s="263"/>
      <c r="AA21" s="263"/>
    </row>
    <row r="22" spans="1:27" ht="47.25" customHeight="1" x14ac:dyDescent="0.2">
      <c r="A22" s="263"/>
      <c r="B22" s="25" t="s">
        <v>200</v>
      </c>
      <c r="C22" s="25">
        <v>28</v>
      </c>
      <c r="D22" s="69" t="s">
        <v>167</v>
      </c>
      <c r="E22" s="32" t="s">
        <v>201</v>
      </c>
      <c r="F22" s="145"/>
      <c r="G22" s="57"/>
      <c r="H22" s="263"/>
      <c r="J22" s="263"/>
      <c r="K22" s="263"/>
      <c r="L22" s="263"/>
      <c r="M22" s="263"/>
      <c r="N22" s="263"/>
      <c r="O22" s="263"/>
      <c r="P22" s="263"/>
      <c r="Q22" s="263"/>
      <c r="R22" s="263"/>
      <c r="S22" s="263"/>
      <c r="T22" s="263"/>
      <c r="U22" s="263"/>
      <c r="V22" s="263"/>
      <c r="W22" s="263"/>
      <c r="X22" s="263"/>
      <c r="Y22" s="263"/>
      <c r="Z22" s="263"/>
      <c r="AA22" s="263"/>
    </row>
    <row r="23" spans="1:27" ht="14.25" customHeight="1" x14ac:dyDescent="0.2">
      <c r="A23" s="263"/>
      <c r="B23" s="263"/>
      <c r="C23" s="263"/>
      <c r="D23" s="263"/>
      <c r="E23" s="37"/>
      <c r="F23" s="28"/>
      <c r="G23" s="20"/>
      <c r="H23" s="263"/>
      <c r="J23" s="263"/>
      <c r="K23" s="263"/>
      <c r="L23" s="263"/>
      <c r="M23" s="263"/>
      <c r="N23" s="263"/>
      <c r="O23" s="263"/>
      <c r="P23" s="263"/>
      <c r="Q23" s="263"/>
      <c r="R23" s="263"/>
      <c r="S23" s="263"/>
      <c r="T23" s="263"/>
      <c r="U23" s="263"/>
      <c r="V23" s="263"/>
      <c r="W23" s="263"/>
      <c r="X23" s="263"/>
      <c r="Y23" s="263"/>
      <c r="Z23" s="263"/>
      <c r="AA23" s="263"/>
    </row>
    <row r="24" spans="1:27" ht="14.25" customHeight="1" x14ac:dyDescent="0.2">
      <c r="A24" s="263"/>
      <c r="B24" s="263"/>
      <c r="C24" s="263"/>
      <c r="D24" s="263"/>
      <c r="E24" s="37"/>
      <c r="F24" s="28"/>
      <c r="G24" s="20"/>
      <c r="H24" s="263"/>
      <c r="J24" s="263"/>
      <c r="K24" s="263"/>
      <c r="L24" s="263"/>
      <c r="M24" s="263"/>
      <c r="N24" s="263"/>
      <c r="O24" s="263"/>
      <c r="P24" s="263"/>
      <c r="Q24" s="263"/>
      <c r="R24" s="263"/>
      <c r="S24" s="263"/>
      <c r="T24" s="263"/>
      <c r="U24" s="263"/>
      <c r="V24" s="263"/>
      <c r="W24" s="263"/>
      <c r="X24" s="263"/>
      <c r="Y24" s="263"/>
      <c r="Z24" s="263"/>
      <c r="AA24" s="263"/>
    </row>
    <row r="25" spans="1:27" ht="14.25" customHeight="1" x14ac:dyDescent="0.2">
      <c r="A25" s="263"/>
      <c r="B25" s="263"/>
      <c r="C25" s="263"/>
      <c r="D25" s="263"/>
      <c r="E25" s="37"/>
      <c r="F25" s="28"/>
      <c r="G25" s="20"/>
      <c r="H25" s="263"/>
      <c r="J25" s="263"/>
      <c r="K25" s="263"/>
      <c r="L25" s="263"/>
      <c r="M25" s="263"/>
      <c r="N25" s="263"/>
      <c r="O25" s="263"/>
      <c r="P25" s="263"/>
      <c r="Q25" s="263"/>
      <c r="R25" s="263"/>
      <c r="S25" s="263"/>
      <c r="T25" s="263"/>
      <c r="U25" s="263"/>
      <c r="V25" s="263"/>
      <c r="W25" s="263"/>
      <c r="X25" s="263"/>
      <c r="Y25" s="263"/>
      <c r="Z25" s="263"/>
      <c r="AA25" s="263"/>
    </row>
    <row r="26" spans="1:27" ht="14.25" customHeight="1" x14ac:dyDescent="0.2">
      <c r="A26" s="263"/>
      <c r="B26" s="263"/>
      <c r="C26" s="263"/>
      <c r="D26" s="263"/>
      <c r="E26" s="37"/>
      <c r="F26" s="28"/>
      <c r="G26" s="20"/>
      <c r="H26" s="263"/>
      <c r="J26" s="263"/>
      <c r="K26" s="263"/>
      <c r="L26" s="263"/>
      <c r="M26" s="263"/>
      <c r="N26" s="263"/>
      <c r="O26" s="263"/>
      <c r="P26" s="263"/>
      <c r="Q26" s="263"/>
      <c r="R26" s="263"/>
      <c r="S26" s="263"/>
      <c r="T26" s="263"/>
      <c r="U26" s="263"/>
      <c r="V26" s="263"/>
      <c r="W26" s="263"/>
      <c r="X26" s="263"/>
      <c r="Y26" s="263"/>
      <c r="Z26" s="263"/>
      <c r="AA26" s="263"/>
    </row>
    <row r="27" spans="1:27" ht="14.25" customHeight="1" x14ac:dyDescent="0.2">
      <c r="A27" s="263"/>
      <c r="B27" s="263"/>
      <c r="C27" s="263"/>
      <c r="D27" s="263"/>
      <c r="E27" s="37"/>
      <c r="F27" s="28"/>
      <c r="G27" s="20"/>
      <c r="H27" s="263"/>
      <c r="J27" s="263"/>
      <c r="K27" s="263"/>
      <c r="L27" s="263"/>
      <c r="M27" s="263"/>
      <c r="N27" s="263"/>
      <c r="O27" s="263"/>
      <c r="P27" s="263"/>
      <c r="Q27" s="263"/>
      <c r="R27" s="263"/>
      <c r="S27" s="263"/>
      <c r="T27" s="263"/>
      <c r="U27" s="263"/>
      <c r="V27" s="263"/>
      <c r="W27" s="263"/>
      <c r="X27" s="263"/>
      <c r="Y27" s="263"/>
      <c r="Z27" s="263"/>
      <c r="AA27" s="263"/>
    </row>
    <row r="28" spans="1:27" ht="14.25" customHeight="1" x14ac:dyDescent="0.2">
      <c r="A28" s="263"/>
      <c r="B28" s="263"/>
      <c r="C28" s="263"/>
      <c r="D28" s="263"/>
      <c r="E28" s="37"/>
      <c r="F28" s="28"/>
      <c r="G28" s="20"/>
      <c r="H28" s="263"/>
      <c r="J28" s="263"/>
      <c r="K28" s="263"/>
      <c r="L28" s="263"/>
      <c r="M28" s="263"/>
      <c r="N28" s="263"/>
      <c r="O28" s="263"/>
      <c r="P28" s="263"/>
      <c r="Q28" s="263"/>
      <c r="R28" s="263"/>
      <c r="S28" s="263"/>
      <c r="T28" s="263"/>
      <c r="U28" s="263"/>
      <c r="V28" s="263"/>
      <c r="W28" s="263"/>
      <c r="X28" s="263"/>
      <c r="Y28" s="263"/>
      <c r="Z28" s="263"/>
      <c r="AA28" s="263"/>
    </row>
    <row r="29" spans="1:27" ht="14.25" customHeight="1" x14ac:dyDescent="0.2">
      <c r="A29" s="263"/>
      <c r="B29" s="263"/>
      <c r="C29" s="263"/>
      <c r="D29" s="263"/>
      <c r="E29" s="37"/>
      <c r="F29" s="28"/>
      <c r="G29" s="20"/>
      <c r="H29" s="263"/>
      <c r="J29" s="263"/>
      <c r="K29" s="263"/>
      <c r="L29" s="263"/>
      <c r="M29" s="263"/>
      <c r="N29" s="263"/>
      <c r="O29" s="263"/>
      <c r="P29" s="263"/>
      <c r="Q29" s="263"/>
      <c r="R29" s="263"/>
      <c r="S29" s="263"/>
      <c r="T29" s="263"/>
      <c r="U29" s="263"/>
      <c r="V29" s="263"/>
      <c r="W29" s="263"/>
      <c r="X29" s="263"/>
      <c r="Y29" s="263"/>
      <c r="Z29" s="263"/>
      <c r="AA29" s="263"/>
    </row>
    <row r="30" spans="1:27" ht="14.25" customHeight="1" x14ac:dyDescent="0.2">
      <c r="A30" s="263"/>
      <c r="B30" s="263"/>
      <c r="C30" s="263"/>
      <c r="D30" s="263"/>
      <c r="E30" s="37"/>
      <c r="F30" s="28"/>
      <c r="G30" s="20"/>
      <c r="H30" s="263"/>
      <c r="J30" s="263"/>
      <c r="K30" s="263"/>
      <c r="L30" s="263"/>
      <c r="M30" s="263"/>
      <c r="N30" s="263"/>
      <c r="O30" s="263"/>
      <c r="P30" s="263"/>
      <c r="Q30" s="263"/>
      <c r="R30" s="263"/>
      <c r="S30" s="263"/>
      <c r="T30" s="263"/>
      <c r="U30" s="263"/>
      <c r="V30" s="263"/>
      <c r="W30" s="263"/>
      <c r="X30" s="263"/>
      <c r="Y30" s="263"/>
      <c r="Z30" s="263"/>
      <c r="AA30" s="263"/>
    </row>
    <row r="31" spans="1:27" ht="14.25" customHeight="1" x14ac:dyDescent="0.2">
      <c r="A31" s="263"/>
      <c r="B31" s="263"/>
      <c r="C31" s="263"/>
      <c r="D31" s="263"/>
      <c r="E31" s="37"/>
      <c r="F31" s="28"/>
      <c r="G31" s="20"/>
      <c r="H31" s="263"/>
      <c r="J31" s="263"/>
      <c r="K31" s="263"/>
      <c r="L31" s="263"/>
      <c r="M31" s="263"/>
      <c r="N31" s="263"/>
      <c r="O31" s="263"/>
      <c r="P31" s="263"/>
      <c r="Q31" s="263"/>
      <c r="R31" s="263"/>
      <c r="S31" s="263"/>
      <c r="T31" s="263"/>
      <c r="U31" s="263"/>
      <c r="V31" s="263"/>
      <c r="W31" s="263"/>
      <c r="X31" s="263"/>
      <c r="Y31" s="263"/>
      <c r="Z31" s="263"/>
      <c r="AA31" s="263"/>
    </row>
    <row r="32" spans="1:27" ht="14.25" customHeight="1" x14ac:dyDescent="0.2">
      <c r="A32" s="263"/>
      <c r="B32" s="263"/>
      <c r="C32" s="263"/>
      <c r="D32" s="263"/>
      <c r="E32" s="37"/>
      <c r="F32" s="28"/>
      <c r="G32" s="20"/>
      <c r="H32" s="263"/>
      <c r="J32" s="263"/>
      <c r="K32" s="263"/>
      <c r="L32" s="263"/>
      <c r="M32" s="263"/>
      <c r="N32" s="263"/>
      <c r="O32" s="263"/>
      <c r="P32" s="263"/>
      <c r="Q32" s="263"/>
      <c r="R32" s="263"/>
      <c r="S32" s="263"/>
      <c r="T32" s="263"/>
      <c r="U32" s="263"/>
      <c r="V32" s="263"/>
      <c r="W32" s="263"/>
      <c r="X32" s="263"/>
      <c r="Y32" s="263"/>
      <c r="Z32" s="263"/>
      <c r="AA32" s="263"/>
    </row>
    <row r="33" spans="5:7" ht="14.25" customHeight="1" x14ac:dyDescent="0.2">
      <c r="E33" s="37"/>
      <c r="F33" s="28"/>
      <c r="G33" s="20"/>
    </row>
    <row r="34" spans="5:7" ht="14.25" customHeight="1" x14ac:dyDescent="0.2">
      <c r="E34" s="37"/>
      <c r="F34" s="28"/>
      <c r="G34" s="20"/>
    </row>
    <row r="35" spans="5:7" ht="14.25" customHeight="1" x14ac:dyDescent="0.2">
      <c r="E35" s="37"/>
      <c r="F35" s="28"/>
      <c r="G35" s="20"/>
    </row>
    <row r="36" spans="5:7" ht="14.25" customHeight="1" x14ac:dyDescent="0.2">
      <c r="E36" s="37"/>
      <c r="F36" s="28"/>
      <c r="G36" s="20"/>
    </row>
    <row r="37" spans="5:7" ht="14.25" customHeight="1" x14ac:dyDescent="0.2">
      <c r="E37" s="37"/>
      <c r="F37" s="28"/>
      <c r="G37" s="20"/>
    </row>
    <row r="38" spans="5:7" ht="14.25" customHeight="1" x14ac:dyDescent="0.2">
      <c r="E38" s="37"/>
      <c r="F38" s="28"/>
      <c r="G38" s="20"/>
    </row>
    <row r="39" spans="5:7" ht="14.25" customHeight="1" x14ac:dyDescent="0.2">
      <c r="E39" s="37"/>
      <c r="F39" s="28"/>
      <c r="G39" s="20"/>
    </row>
    <row r="40" spans="5:7" ht="14.25" customHeight="1" x14ac:dyDescent="0.2">
      <c r="E40" s="37"/>
      <c r="F40" s="28"/>
      <c r="G40" s="20"/>
    </row>
    <row r="41" spans="5:7" ht="14.25" customHeight="1" x14ac:dyDescent="0.2">
      <c r="E41" s="37"/>
      <c r="F41" s="28"/>
      <c r="G41" s="20"/>
    </row>
    <row r="42" spans="5:7" ht="14.25" customHeight="1" x14ac:dyDescent="0.2">
      <c r="E42" s="37"/>
      <c r="F42" s="28"/>
      <c r="G42" s="20"/>
    </row>
    <row r="43" spans="5:7" ht="14.25" customHeight="1" x14ac:dyDescent="0.2">
      <c r="E43" s="37"/>
      <c r="F43" s="28"/>
      <c r="G43" s="20"/>
    </row>
    <row r="44" spans="5:7" ht="14.25" customHeight="1" x14ac:dyDescent="0.2">
      <c r="E44" s="37"/>
      <c r="F44" s="28"/>
      <c r="G44" s="20"/>
    </row>
    <row r="45" spans="5:7" ht="14.25" customHeight="1" x14ac:dyDescent="0.2">
      <c r="E45" s="37"/>
      <c r="F45" s="28"/>
      <c r="G45" s="20"/>
    </row>
    <row r="46" spans="5:7" ht="14.25" customHeight="1" x14ac:dyDescent="0.2">
      <c r="E46" s="37"/>
      <c r="F46" s="28"/>
      <c r="G46" s="20"/>
    </row>
    <row r="47" spans="5:7" ht="14.25" customHeight="1" x14ac:dyDescent="0.2">
      <c r="E47" s="37"/>
      <c r="F47" s="28"/>
      <c r="G47" s="20"/>
    </row>
    <row r="48" spans="5:7" ht="14.25" customHeight="1" x14ac:dyDescent="0.2">
      <c r="E48" s="37"/>
      <c r="F48" s="28"/>
      <c r="G48" s="20"/>
    </row>
    <row r="49" spans="5:7" ht="14.25" customHeight="1" x14ac:dyDescent="0.2">
      <c r="E49" s="37"/>
      <c r="F49" s="28"/>
      <c r="G49" s="20"/>
    </row>
    <row r="50" spans="5:7" ht="14.25" customHeight="1" x14ac:dyDescent="0.2">
      <c r="E50" s="37"/>
      <c r="F50" s="28"/>
      <c r="G50" s="20"/>
    </row>
    <row r="51" spans="5:7" ht="14.25" customHeight="1" x14ac:dyDescent="0.2">
      <c r="E51" s="37"/>
      <c r="F51" s="28"/>
      <c r="G51" s="20"/>
    </row>
    <row r="52" spans="5:7" ht="14.25" customHeight="1" x14ac:dyDescent="0.2">
      <c r="E52" s="37"/>
      <c r="F52" s="28"/>
      <c r="G52" s="20"/>
    </row>
    <row r="53" spans="5:7" ht="14.25" customHeight="1" x14ac:dyDescent="0.2">
      <c r="E53" s="37"/>
      <c r="F53" s="28"/>
      <c r="G53" s="20"/>
    </row>
    <row r="54" spans="5:7" ht="14.25" customHeight="1" x14ac:dyDescent="0.2">
      <c r="E54" s="37"/>
      <c r="F54" s="28"/>
      <c r="G54" s="20"/>
    </row>
    <row r="55" spans="5:7" ht="14.25" customHeight="1" x14ac:dyDescent="0.2">
      <c r="E55" s="37"/>
      <c r="F55" s="28"/>
      <c r="G55" s="20"/>
    </row>
    <row r="56" spans="5:7" ht="14.25" customHeight="1" x14ac:dyDescent="0.2">
      <c r="E56" s="37"/>
      <c r="F56" s="28"/>
      <c r="G56" s="20"/>
    </row>
    <row r="57" spans="5:7" ht="14.25" customHeight="1" x14ac:dyDescent="0.2">
      <c r="E57" s="37"/>
      <c r="F57" s="28"/>
      <c r="G57" s="20"/>
    </row>
    <row r="58" spans="5:7" ht="14.25" customHeight="1" x14ac:dyDescent="0.2">
      <c r="E58" s="37"/>
      <c r="F58" s="28"/>
      <c r="G58" s="20"/>
    </row>
    <row r="59" spans="5:7" ht="14.25" customHeight="1" x14ac:dyDescent="0.2">
      <c r="E59" s="37"/>
      <c r="F59" s="28"/>
      <c r="G59" s="20"/>
    </row>
    <row r="60" spans="5:7" ht="14.25" customHeight="1" x14ac:dyDescent="0.2">
      <c r="E60" s="37"/>
      <c r="F60" s="28"/>
      <c r="G60" s="20"/>
    </row>
    <row r="61" spans="5:7" ht="14.25" customHeight="1" x14ac:dyDescent="0.2">
      <c r="E61" s="37"/>
      <c r="F61" s="28"/>
      <c r="G61" s="20"/>
    </row>
    <row r="62" spans="5:7" ht="14.25" customHeight="1" x14ac:dyDescent="0.2">
      <c r="E62" s="37"/>
      <c r="F62" s="28"/>
      <c r="G62" s="20"/>
    </row>
    <row r="63" spans="5:7" ht="14.25" customHeight="1" x14ac:dyDescent="0.2">
      <c r="E63" s="37"/>
      <c r="F63" s="28"/>
      <c r="G63" s="20"/>
    </row>
    <row r="64" spans="5:7" ht="14.25" customHeight="1" x14ac:dyDescent="0.2">
      <c r="E64" s="37"/>
      <c r="F64" s="28"/>
      <c r="G64" s="20"/>
    </row>
    <row r="65" spans="5:7" ht="14.25" customHeight="1" x14ac:dyDescent="0.2">
      <c r="E65" s="37"/>
      <c r="F65" s="28"/>
      <c r="G65" s="20"/>
    </row>
    <row r="66" spans="5:7" ht="14.25" customHeight="1" x14ac:dyDescent="0.2">
      <c r="E66" s="37"/>
      <c r="F66" s="28"/>
      <c r="G66" s="20"/>
    </row>
    <row r="67" spans="5:7" ht="14.25" customHeight="1" x14ac:dyDescent="0.2">
      <c r="E67" s="37"/>
      <c r="F67" s="28"/>
      <c r="G67" s="20"/>
    </row>
    <row r="68" spans="5:7" ht="14.25" customHeight="1" x14ac:dyDescent="0.2">
      <c r="E68" s="37"/>
      <c r="F68" s="28"/>
      <c r="G68" s="20"/>
    </row>
    <row r="69" spans="5:7" ht="14.25" customHeight="1" x14ac:dyDescent="0.2">
      <c r="E69" s="37"/>
      <c r="F69" s="28"/>
      <c r="G69" s="20"/>
    </row>
    <row r="70" spans="5:7" ht="14.25" customHeight="1" x14ac:dyDescent="0.2">
      <c r="E70" s="37"/>
      <c r="F70" s="28"/>
      <c r="G70" s="20"/>
    </row>
    <row r="71" spans="5:7" ht="14.25" customHeight="1" x14ac:dyDescent="0.2">
      <c r="E71" s="37"/>
      <c r="F71" s="28"/>
      <c r="G71" s="20"/>
    </row>
    <row r="72" spans="5:7" ht="14.25" customHeight="1" x14ac:dyDescent="0.2">
      <c r="E72" s="37"/>
      <c r="F72" s="28"/>
      <c r="G72" s="20"/>
    </row>
    <row r="73" spans="5:7" ht="14.25" customHeight="1" x14ac:dyDescent="0.2">
      <c r="E73" s="37"/>
      <c r="F73" s="28"/>
      <c r="G73" s="20"/>
    </row>
    <row r="74" spans="5:7" ht="14.25" customHeight="1" x14ac:dyDescent="0.2">
      <c r="E74" s="37"/>
      <c r="F74" s="28"/>
      <c r="G74" s="20"/>
    </row>
    <row r="75" spans="5:7" ht="14.25" customHeight="1" x14ac:dyDescent="0.2">
      <c r="E75" s="37"/>
      <c r="F75" s="28"/>
      <c r="G75" s="20"/>
    </row>
    <row r="76" spans="5:7" ht="14.25" customHeight="1" x14ac:dyDescent="0.2">
      <c r="E76" s="37"/>
      <c r="F76" s="28"/>
      <c r="G76" s="20"/>
    </row>
    <row r="77" spans="5:7" ht="14.25" customHeight="1" x14ac:dyDescent="0.2">
      <c r="E77" s="37"/>
      <c r="F77" s="28"/>
      <c r="G77" s="20"/>
    </row>
    <row r="78" spans="5:7" ht="14.25" customHeight="1" x14ac:dyDescent="0.2">
      <c r="E78" s="37"/>
      <c r="F78" s="28"/>
      <c r="G78" s="20"/>
    </row>
    <row r="79" spans="5:7" ht="14.25" customHeight="1" x14ac:dyDescent="0.2">
      <c r="E79" s="37"/>
      <c r="F79" s="28"/>
      <c r="G79" s="20"/>
    </row>
    <row r="80" spans="5:7" ht="14.25" customHeight="1" x14ac:dyDescent="0.2">
      <c r="E80" s="37"/>
      <c r="F80" s="28"/>
      <c r="G80" s="20"/>
    </row>
    <row r="81" spans="5:7" ht="14.25" customHeight="1" x14ac:dyDescent="0.2">
      <c r="E81" s="37"/>
      <c r="F81" s="28"/>
      <c r="G81" s="20"/>
    </row>
    <row r="82" spans="5:7" ht="14.25" customHeight="1" x14ac:dyDescent="0.2">
      <c r="E82" s="37"/>
      <c r="F82" s="28"/>
      <c r="G82" s="20"/>
    </row>
    <row r="83" spans="5:7" ht="14.25" customHeight="1" x14ac:dyDescent="0.2">
      <c r="E83" s="37"/>
      <c r="F83" s="28"/>
      <c r="G83" s="20"/>
    </row>
    <row r="84" spans="5:7" ht="14.25" customHeight="1" x14ac:dyDescent="0.2">
      <c r="E84" s="37"/>
      <c r="F84" s="28"/>
      <c r="G84" s="20"/>
    </row>
    <row r="85" spans="5:7" ht="14.25" customHeight="1" x14ac:dyDescent="0.2">
      <c r="E85" s="37"/>
      <c r="F85" s="28"/>
      <c r="G85" s="20"/>
    </row>
    <row r="86" spans="5:7" ht="14.25" customHeight="1" x14ac:dyDescent="0.2">
      <c r="E86" s="37"/>
      <c r="F86" s="28"/>
      <c r="G86" s="20"/>
    </row>
    <row r="87" spans="5:7" ht="14.25" customHeight="1" x14ac:dyDescent="0.2">
      <c r="E87" s="37"/>
      <c r="F87" s="28"/>
      <c r="G87" s="20"/>
    </row>
    <row r="88" spans="5:7" ht="14.25" customHeight="1" x14ac:dyDescent="0.2">
      <c r="E88" s="37"/>
      <c r="F88" s="28"/>
      <c r="G88" s="20"/>
    </row>
    <row r="89" spans="5:7" ht="14.25" customHeight="1" x14ac:dyDescent="0.2">
      <c r="E89" s="37"/>
      <c r="F89" s="28"/>
      <c r="G89" s="20"/>
    </row>
    <row r="90" spans="5:7" ht="14.25" customHeight="1" x14ac:dyDescent="0.2">
      <c r="E90" s="37"/>
      <c r="F90" s="28"/>
      <c r="G90" s="20"/>
    </row>
    <row r="91" spans="5:7" ht="14.25" customHeight="1" x14ac:dyDescent="0.2">
      <c r="E91" s="37"/>
      <c r="F91" s="28"/>
      <c r="G91" s="20"/>
    </row>
    <row r="92" spans="5:7" ht="14.25" customHeight="1" x14ac:dyDescent="0.2">
      <c r="E92" s="37"/>
      <c r="F92" s="28"/>
      <c r="G92" s="20"/>
    </row>
    <row r="93" spans="5:7" ht="14.25" customHeight="1" x14ac:dyDescent="0.2">
      <c r="E93" s="37"/>
      <c r="F93" s="28"/>
      <c r="G93" s="20"/>
    </row>
    <row r="94" spans="5:7" ht="14.25" customHeight="1" x14ac:dyDescent="0.2">
      <c r="E94" s="37"/>
      <c r="F94" s="28"/>
      <c r="G94" s="20"/>
    </row>
    <row r="95" spans="5:7" ht="14.25" customHeight="1" x14ac:dyDescent="0.2">
      <c r="E95" s="37"/>
      <c r="F95" s="28"/>
      <c r="G95" s="20"/>
    </row>
    <row r="96" spans="5:7" ht="14.25" customHeight="1" x14ac:dyDescent="0.2">
      <c r="E96" s="37"/>
      <c r="F96" s="28"/>
      <c r="G96" s="20"/>
    </row>
    <row r="97" spans="5:7" ht="14.25" customHeight="1" x14ac:dyDescent="0.2">
      <c r="E97" s="37"/>
      <c r="F97" s="28"/>
      <c r="G97" s="20"/>
    </row>
    <row r="98" spans="5:7" ht="14.25" customHeight="1" x14ac:dyDescent="0.2">
      <c r="E98" s="37"/>
      <c r="F98" s="28"/>
      <c r="G98" s="20"/>
    </row>
    <row r="99" spans="5:7" ht="14.25" customHeight="1" x14ac:dyDescent="0.2">
      <c r="E99" s="37"/>
      <c r="F99" s="28"/>
      <c r="G99" s="20"/>
    </row>
    <row r="100" spans="5:7" ht="14.25" customHeight="1" x14ac:dyDescent="0.2">
      <c r="E100" s="37"/>
      <c r="F100" s="28"/>
      <c r="G100" s="20"/>
    </row>
    <row r="101" spans="5:7" ht="14.25" customHeight="1" x14ac:dyDescent="0.2">
      <c r="E101" s="37"/>
      <c r="F101" s="28"/>
      <c r="G101" s="20"/>
    </row>
    <row r="102" spans="5:7" ht="14.25" customHeight="1" x14ac:dyDescent="0.2">
      <c r="E102" s="37"/>
      <c r="F102" s="28"/>
      <c r="G102" s="20"/>
    </row>
    <row r="103" spans="5:7" ht="14.25" customHeight="1" x14ac:dyDescent="0.2">
      <c r="E103" s="37"/>
      <c r="F103" s="28"/>
      <c r="G103" s="20"/>
    </row>
    <row r="104" spans="5:7" ht="14.25" customHeight="1" x14ac:dyDescent="0.2">
      <c r="E104" s="37"/>
      <c r="F104" s="28"/>
      <c r="G104" s="20"/>
    </row>
    <row r="105" spans="5:7" ht="14.25" customHeight="1" x14ac:dyDescent="0.2">
      <c r="E105" s="37"/>
      <c r="F105" s="28"/>
      <c r="G105" s="20"/>
    </row>
    <row r="106" spans="5:7" ht="14.25" customHeight="1" x14ac:dyDescent="0.2">
      <c r="E106" s="37"/>
      <c r="F106" s="28"/>
      <c r="G106" s="20"/>
    </row>
    <row r="107" spans="5:7" ht="14.25" customHeight="1" x14ac:dyDescent="0.2">
      <c r="E107" s="37"/>
      <c r="F107" s="28"/>
      <c r="G107" s="20"/>
    </row>
    <row r="108" spans="5:7" ht="14.25" customHeight="1" x14ac:dyDescent="0.2">
      <c r="E108" s="37"/>
      <c r="F108" s="28"/>
      <c r="G108" s="20"/>
    </row>
    <row r="109" spans="5:7" ht="14.25" customHeight="1" x14ac:dyDescent="0.2">
      <c r="E109" s="37"/>
      <c r="F109" s="28"/>
      <c r="G109" s="20"/>
    </row>
    <row r="110" spans="5:7" ht="14.25" customHeight="1" x14ac:dyDescent="0.2">
      <c r="E110" s="37"/>
      <c r="F110" s="28"/>
      <c r="G110" s="20"/>
    </row>
    <row r="111" spans="5:7" ht="14.25" customHeight="1" x14ac:dyDescent="0.2">
      <c r="E111" s="37"/>
      <c r="F111" s="28"/>
      <c r="G111" s="20"/>
    </row>
    <row r="112" spans="5:7" ht="14.25" customHeight="1" x14ac:dyDescent="0.2">
      <c r="E112" s="37"/>
      <c r="F112" s="28"/>
      <c r="G112" s="20"/>
    </row>
    <row r="113" spans="5:7" ht="14.25" customHeight="1" x14ac:dyDescent="0.2">
      <c r="E113" s="37"/>
      <c r="F113" s="28"/>
      <c r="G113" s="20"/>
    </row>
    <row r="114" spans="5:7" ht="14.25" customHeight="1" x14ac:dyDescent="0.2">
      <c r="E114" s="37"/>
      <c r="F114" s="28"/>
      <c r="G114" s="20"/>
    </row>
    <row r="115" spans="5:7" ht="14.25" customHeight="1" x14ac:dyDescent="0.2">
      <c r="E115" s="37"/>
      <c r="F115" s="28"/>
      <c r="G115" s="20"/>
    </row>
    <row r="116" spans="5:7" ht="14.25" customHeight="1" x14ac:dyDescent="0.2">
      <c r="E116" s="37"/>
      <c r="F116" s="28"/>
      <c r="G116" s="20"/>
    </row>
    <row r="117" spans="5:7" ht="14.25" customHeight="1" x14ac:dyDescent="0.2">
      <c r="E117" s="37"/>
      <c r="F117" s="28"/>
      <c r="G117" s="20"/>
    </row>
    <row r="118" spans="5:7" ht="14.25" customHeight="1" x14ac:dyDescent="0.2">
      <c r="E118" s="37"/>
      <c r="F118" s="28"/>
      <c r="G118" s="20"/>
    </row>
    <row r="119" spans="5:7" ht="14.25" customHeight="1" x14ac:dyDescent="0.2">
      <c r="E119" s="37"/>
      <c r="F119" s="28"/>
      <c r="G119" s="20"/>
    </row>
    <row r="120" spans="5:7" ht="14.25" customHeight="1" x14ac:dyDescent="0.2">
      <c r="E120" s="37"/>
      <c r="F120" s="28"/>
      <c r="G120" s="20"/>
    </row>
    <row r="121" spans="5:7" ht="14.25" customHeight="1" x14ac:dyDescent="0.2">
      <c r="E121" s="37"/>
      <c r="F121" s="28"/>
      <c r="G121" s="20"/>
    </row>
    <row r="122" spans="5:7" ht="14.25" customHeight="1" x14ac:dyDescent="0.2">
      <c r="E122" s="37"/>
      <c r="F122" s="28"/>
      <c r="G122" s="20"/>
    </row>
    <row r="123" spans="5:7" ht="14.25" customHeight="1" x14ac:dyDescent="0.2">
      <c r="E123" s="37"/>
      <c r="F123" s="28"/>
      <c r="G123" s="20"/>
    </row>
    <row r="124" spans="5:7" ht="14.25" customHeight="1" x14ac:dyDescent="0.2">
      <c r="E124" s="37"/>
      <c r="F124" s="28"/>
      <c r="G124" s="20"/>
    </row>
    <row r="125" spans="5:7" ht="14.25" customHeight="1" x14ac:dyDescent="0.2">
      <c r="E125" s="37"/>
      <c r="F125" s="28"/>
      <c r="G125" s="20"/>
    </row>
    <row r="126" spans="5:7" ht="14.25" customHeight="1" x14ac:dyDescent="0.2">
      <c r="E126" s="37"/>
      <c r="F126" s="28"/>
      <c r="G126" s="20"/>
    </row>
    <row r="127" spans="5:7" ht="14.25" customHeight="1" x14ac:dyDescent="0.2">
      <c r="E127" s="37"/>
      <c r="F127" s="28"/>
      <c r="G127" s="20"/>
    </row>
    <row r="128" spans="5:7" ht="14.25" customHeight="1" x14ac:dyDescent="0.2">
      <c r="E128" s="37"/>
      <c r="F128" s="28"/>
      <c r="G128" s="20"/>
    </row>
    <row r="129" spans="5:7" ht="14.25" customHeight="1" x14ac:dyDescent="0.2">
      <c r="E129" s="37"/>
      <c r="F129" s="28"/>
      <c r="G129" s="20"/>
    </row>
    <row r="130" spans="5:7" ht="14.25" customHeight="1" x14ac:dyDescent="0.2">
      <c r="E130" s="37"/>
      <c r="F130" s="28"/>
      <c r="G130" s="20"/>
    </row>
    <row r="131" spans="5:7" ht="14.25" customHeight="1" x14ac:dyDescent="0.2">
      <c r="E131" s="37"/>
      <c r="F131" s="28"/>
      <c r="G131" s="20"/>
    </row>
    <row r="132" spans="5:7" ht="14.25" customHeight="1" x14ac:dyDescent="0.2">
      <c r="E132" s="37"/>
      <c r="F132" s="28"/>
      <c r="G132" s="20"/>
    </row>
    <row r="133" spans="5:7" ht="14.25" customHeight="1" x14ac:dyDescent="0.2">
      <c r="E133" s="37"/>
      <c r="F133" s="28"/>
      <c r="G133" s="20"/>
    </row>
    <row r="134" spans="5:7" ht="14.25" customHeight="1" x14ac:dyDescent="0.2">
      <c r="E134" s="37"/>
      <c r="F134" s="28"/>
      <c r="G134" s="20"/>
    </row>
    <row r="135" spans="5:7" ht="14.25" customHeight="1" x14ac:dyDescent="0.2">
      <c r="E135" s="37"/>
      <c r="F135" s="28"/>
      <c r="G135" s="20"/>
    </row>
    <row r="136" spans="5:7" ht="14.25" customHeight="1" x14ac:dyDescent="0.2">
      <c r="E136" s="37"/>
      <c r="F136" s="28"/>
      <c r="G136" s="20"/>
    </row>
    <row r="137" spans="5:7" ht="14.25" customHeight="1" x14ac:dyDescent="0.2">
      <c r="E137" s="37"/>
      <c r="F137" s="28"/>
      <c r="G137" s="20"/>
    </row>
    <row r="138" spans="5:7" ht="14.25" customHeight="1" x14ac:dyDescent="0.2">
      <c r="E138" s="37"/>
      <c r="F138" s="28"/>
      <c r="G138" s="20"/>
    </row>
    <row r="139" spans="5:7" ht="14.25" customHeight="1" x14ac:dyDescent="0.2">
      <c r="E139" s="37"/>
      <c r="F139" s="28"/>
      <c r="G139" s="20"/>
    </row>
    <row r="140" spans="5:7" ht="14.25" customHeight="1" x14ac:dyDescent="0.2">
      <c r="E140" s="37"/>
      <c r="F140" s="28"/>
      <c r="G140" s="20"/>
    </row>
    <row r="141" spans="5:7" ht="14.25" customHeight="1" x14ac:dyDescent="0.2">
      <c r="E141" s="37"/>
      <c r="F141" s="28"/>
      <c r="G141" s="20"/>
    </row>
    <row r="142" spans="5:7" ht="14.25" customHeight="1" x14ac:dyDescent="0.2">
      <c r="E142" s="37"/>
      <c r="F142" s="28"/>
      <c r="G142" s="20"/>
    </row>
    <row r="143" spans="5:7" ht="14.25" customHeight="1" x14ac:dyDescent="0.2">
      <c r="E143" s="37"/>
      <c r="F143" s="28"/>
      <c r="G143" s="20"/>
    </row>
    <row r="144" spans="5:7" ht="14.25" customHeight="1" x14ac:dyDescent="0.2">
      <c r="E144" s="37"/>
      <c r="F144" s="28"/>
      <c r="G144" s="20"/>
    </row>
    <row r="145" spans="5:7" ht="14.25" customHeight="1" x14ac:dyDescent="0.2">
      <c r="E145" s="37"/>
      <c r="F145" s="28"/>
      <c r="G145" s="20"/>
    </row>
    <row r="146" spans="5:7" ht="14.25" customHeight="1" x14ac:dyDescent="0.2">
      <c r="E146" s="37"/>
      <c r="F146" s="28"/>
      <c r="G146" s="20"/>
    </row>
    <row r="147" spans="5:7" ht="14.25" customHeight="1" x14ac:dyDescent="0.2">
      <c r="E147" s="37"/>
      <c r="F147" s="28"/>
      <c r="G147" s="20"/>
    </row>
    <row r="148" spans="5:7" ht="14.25" customHeight="1" x14ac:dyDescent="0.2">
      <c r="E148" s="37"/>
      <c r="F148" s="28"/>
      <c r="G148" s="20"/>
    </row>
    <row r="149" spans="5:7" ht="14.25" customHeight="1" x14ac:dyDescent="0.2">
      <c r="E149" s="37"/>
      <c r="F149" s="28"/>
      <c r="G149" s="20"/>
    </row>
    <row r="150" spans="5:7" ht="14.25" customHeight="1" x14ac:dyDescent="0.2">
      <c r="E150" s="37"/>
      <c r="F150" s="28"/>
      <c r="G150" s="20"/>
    </row>
    <row r="151" spans="5:7" ht="14.25" customHeight="1" x14ac:dyDescent="0.2">
      <c r="E151" s="37"/>
      <c r="F151" s="28"/>
      <c r="G151" s="20"/>
    </row>
    <row r="152" spans="5:7" ht="14.25" customHeight="1" x14ac:dyDescent="0.2">
      <c r="E152" s="37"/>
      <c r="F152" s="28"/>
      <c r="G152" s="20"/>
    </row>
    <row r="153" spans="5:7" ht="14.25" customHeight="1" x14ac:dyDescent="0.2">
      <c r="E153" s="37"/>
      <c r="F153" s="28"/>
      <c r="G153" s="20"/>
    </row>
    <row r="154" spans="5:7" ht="14.25" customHeight="1" x14ac:dyDescent="0.2">
      <c r="E154" s="37"/>
      <c r="F154" s="28"/>
      <c r="G154" s="20"/>
    </row>
    <row r="155" spans="5:7" ht="14.25" customHeight="1" x14ac:dyDescent="0.2">
      <c r="E155" s="37"/>
      <c r="F155" s="28"/>
      <c r="G155" s="20"/>
    </row>
    <row r="156" spans="5:7" ht="14.25" customHeight="1" x14ac:dyDescent="0.2">
      <c r="E156" s="37"/>
      <c r="F156" s="28"/>
      <c r="G156" s="20"/>
    </row>
    <row r="157" spans="5:7" ht="14.25" customHeight="1" x14ac:dyDescent="0.2">
      <c r="E157" s="37"/>
      <c r="F157" s="28"/>
      <c r="G157" s="20"/>
    </row>
    <row r="158" spans="5:7" ht="14.25" customHeight="1" x14ac:dyDescent="0.2">
      <c r="E158" s="37"/>
      <c r="F158" s="28"/>
      <c r="G158" s="20"/>
    </row>
    <row r="159" spans="5:7" ht="14.25" customHeight="1" x14ac:dyDescent="0.2">
      <c r="E159" s="37"/>
      <c r="F159" s="28"/>
      <c r="G159" s="20"/>
    </row>
    <row r="160" spans="5:7" ht="14.25" customHeight="1" x14ac:dyDescent="0.2">
      <c r="E160" s="37"/>
      <c r="F160" s="28"/>
      <c r="G160" s="20"/>
    </row>
    <row r="161" spans="5:7" ht="14.25" customHeight="1" x14ac:dyDescent="0.2">
      <c r="E161" s="37"/>
      <c r="F161" s="28"/>
      <c r="G161" s="20"/>
    </row>
    <row r="162" spans="5:7" ht="14.25" customHeight="1" x14ac:dyDescent="0.2">
      <c r="E162" s="37"/>
      <c r="F162" s="28"/>
      <c r="G162" s="20"/>
    </row>
    <row r="163" spans="5:7" ht="14.25" customHeight="1" x14ac:dyDescent="0.2">
      <c r="E163" s="37"/>
      <c r="F163" s="28"/>
      <c r="G163" s="20"/>
    </row>
    <row r="164" spans="5:7" ht="14.25" customHeight="1" x14ac:dyDescent="0.2">
      <c r="E164" s="37"/>
      <c r="F164" s="28"/>
      <c r="G164" s="20"/>
    </row>
    <row r="165" spans="5:7" ht="14.25" customHeight="1" x14ac:dyDescent="0.2">
      <c r="E165" s="37"/>
      <c r="F165" s="28"/>
      <c r="G165" s="20"/>
    </row>
    <row r="166" spans="5:7" ht="14.25" customHeight="1" x14ac:dyDescent="0.2">
      <c r="E166" s="37"/>
      <c r="F166" s="28"/>
      <c r="G166" s="20"/>
    </row>
    <row r="167" spans="5:7" ht="14.25" customHeight="1" x14ac:dyDescent="0.2">
      <c r="E167" s="37"/>
      <c r="F167" s="28"/>
      <c r="G167" s="20"/>
    </row>
    <row r="168" spans="5:7" ht="14.25" customHeight="1" x14ac:dyDescent="0.2">
      <c r="E168" s="37"/>
      <c r="F168" s="28"/>
      <c r="G168" s="20"/>
    </row>
    <row r="169" spans="5:7" ht="14.25" customHeight="1" x14ac:dyDescent="0.2">
      <c r="E169" s="37"/>
      <c r="F169" s="28"/>
      <c r="G169" s="20"/>
    </row>
    <row r="170" spans="5:7" ht="14.25" customHeight="1" x14ac:dyDescent="0.2">
      <c r="E170" s="37"/>
      <c r="F170" s="28"/>
      <c r="G170" s="20"/>
    </row>
    <row r="171" spans="5:7" ht="14.25" customHeight="1" x14ac:dyDescent="0.2">
      <c r="E171" s="37"/>
      <c r="F171" s="28"/>
      <c r="G171" s="20"/>
    </row>
    <row r="172" spans="5:7" ht="14.25" customHeight="1" x14ac:dyDescent="0.2">
      <c r="E172" s="37"/>
      <c r="F172" s="28"/>
      <c r="G172" s="20"/>
    </row>
    <row r="173" spans="5:7" ht="14.25" customHeight="1" x14ac:dyDescent="0.2">
      <c r="E173" s="37"/>
      <c r="F173" s="28"/>
      <c r="G173" s="20"/>
    </row>
    <row r="174" spans="5:7" ht="14.25" customHeight="1" x14ac:dyDescent="0.2">
      <c r="E174" s="37"/>
      <c r="F174" s="28"/>
      <c r="G174" s="20"/>
    </row>
    <row r="175" spans="5:7" ht="14.25" customHeight="1" x14ac:dyDescent="0.2">
      <c r="E175" s="37"/>
      <c r="F175" s="28"/>
      <c r="G175" s="20"/>
    </row>
    <row r="176" spans="5:7" ht="14.25" customHeight="1" x14ac:dyDescent="0.2">
      <c r="E176" s="37"/>
      <c r="F176" s="28"/>
      <c r="G176" s="20"/>
    </row>
    <row r="177" spans="5:7" ht="14.25" customHeight="1" x14ac:dyDescent="0.2">
      <c r="E177" s="37"/>
      <c r="F177" s="28"/>
      <c r="G177" s="20"/>
    </row>
    <row r="178" spans="5:7" ht="14.25" customHeight="1" x14ac:dyDescent="0.2">
      <c r="E178" s="37"/>
      <c r="F178" s="28"/>
      <c r="G178" s="20"/>
    </row>
    <row r="179" spans="5:7" ht="14.25" customHeight="1" x14ac:dyDescent="0.2">
      <c r="E179" s="37"/>
      <c r="F179" s="28"/>
      <c r="G179" s="20"/>
    </row>
    <row r="180" spans="5:7" ht="14.25" customHeight="1" x14ac:dyDescent="0.2">
      <c r="E180" s="37"/>
      <c r="F180" s="28"/>
      <c r="G180" s="20"/>
    </row>
    <row r="181" spans="5:7" ht="14.25" customHeight="1" x14ac:dyDescent="0.2">
      <c r="E181" s="37"/>
      <c r="F181" s="28"/>
      <c r="G181" s="20"/>
    </row>
    <row r="182" spans="5:7" ht="14.25" customHeight="1" x14ac:dyDescent="0.2">
      <c r="E182" s="37"/>
      <c r="F182" s="28"/>
      <c r="G182" s="20"/>
    </row>
    <row r="183" spans="5:7" ht="14.25" customHeight="1" x14ac:dyDescent="0.2">
      <c r="E183" s="37"/>
      <c r="F183" s="28"/>
      <c r="G183" s="20"/>
    </row>
    <row r="184" spans="5:7" ht="14.25" customHeight="1" x14ac:dyDescent="0.2">
      <c r="E184" s="37"/>
      <c r="F184" s="28"/>
      <c r="G184" s="20"/>
    </row>
    <row r="185" spans="5:7" ht="14.25" customHeight="1" x14ac:dyDescent="0.2">
      <c r="E185" s="37"/>
      <c r="F185" s="28"/>
      <c r="G185" s="20"/>
    </row>
    <row r="186" spans="5:7" ht="14.25" customHeight="1" x14ac:dyDescent="0.2">
      <c r="E186" s="37"/>
      <c r="F186" s="28"/>
      <c r="G186" s="20"/>
    </row>
    <row r="187" spans="5:7" ht="14.25" customHeight="1" x14ac:dyDescent="0.2">
      <c r="E187" s="37"/>
      <c r="F187" s="28"/>
      <c r="G187" s="20"/>
    </row>
    <row r="188" spans="5:7" ht="14.25" customHeight="1" x14ac:dyDescent="0.2">
      <c r="E188" s="37"/>
      <c r="F188" s="28"/>
      <c r="G188" s="20"/>
    </row>
    <row r="189" spans="5:7" ht="14.25" customHeight="1" x14ac:dyDescent="0.2">
      <c r="E189" s="37"/>
      <c r="F189" s="28"/>
      <c r="G189" s="20"/>
    </row>
    <row r="190" spans="5:7" ht="14.25" customHeight="1" x14ac:dyDescent="0.2">
      <c r="E190" s="37"/>
      <c r="F190" s="28"/>
      <c r="G190" s="20"/>
    </row>
    <row r="191" spans="5:7" ht="14.25" customHeight="1" x14ac:dyDescent="0.2">
      <c r="E191" s="37"/>
      <c r="F191" s="28"/>
      <c r="G191" s="20"/>
    </row>
    <row r="192" spans="5:7" ht="14.25" customHeight="1" x14ac:dyDescent="0.2">
      <c r="E192" s="37"/>
      <c r="F192" s="28"/>
      <c r="G192" s="20"/>
    </row>
    <row r="193" spans="5:7" ht="14.25" customHeight="1" x14ac:dyDescent="0.2">
      <c r="E193" s="37"/>
      <c r="F193" s="28"/>
      <c r="G193" s="20"/>
    </row>
    <row r="194" spans="5:7" ht="14.25" customHeight="1" x14ac:dyDescent="0.2">
      <c r="E194" s="37"/>
      <c r="F194" s="28"/>
      <c r="G194" s="20"/>
    </row>
    <row r="195" spans="5:7" ht="14.25" customHeight="1" x14ac:dyDescent="0.2">
      <c r="E195" s="37"/>
      <c r="F195" s="28"/>
      <c r="G195" s="20"/>
    </row>
    <row r="196" spans="5:7" ht="14.25" customHeight="1" x14ac:dyDescent="0.2">
      <c r="E196" s="37"/>
      <c r="F196" s="28"/>
      <c r="G196" s="20"/>
    </row>
    <row r="197" spans="5:7" ht="14.25" customHeight="1" x14ac:dyDescent="0.2">
      <c r="E197" s="37"/>
      <c r="F197" s="28"/>
      <c r="G197" s="20"/>
    </row>
    <row r="198" spans="5:7" ht="14.25" customHeight="1" x14ac:dyDescent="0.2">
      <c r="E198" s="37"/>
      <c r="F198" s="28"/>
      <c r="G198" s="20"/>
    </row>
    <row r="199" spans="5:7" ht="14.25" customHeight="1" x14ac:dyDescent="0.2">
      <c r="E199" s="37"/>
      <c r="F199" s="28"/>
      <c r="G199" s="20"/>
    </row>
    <row r="200" spans="5:7" ht="14.25" customHeight="1" x14ac:dyDescent="0.2">
      <c r="E200" s="37"/>
      <c r="F200" s="28"/>
      <c r="G200" s="20"/>
    </row>
    <row r="201" spans="5:7" ht="14.25" customHeight="1" x14ac:dyDescent="0.2">
      <c r="E201" s="37"/>
      <c r="F201" s="28"/>
      <c r="G201" s="20"/>
    </row>
    <row r="202" spans="5:7" ht="14.25" customHeight="1" x14ac:dyDescent="0.2">
      <c r="E202" s="37"/>
      <c r="F202" s="28"/>
      <c r="G202" s="20"/>
    </row>
    <row r="203" spans="5:7" ht="14.25" customHeight="1" x14ac:dyDescent="0.2">
      <c r="E203" s="37"/>
      <c r="F203" s="28"/>
      <c r="G203" s="20"/>
    </row>
    <row r="204" spans="5:7" ht="14.25" customHeight="1" x14ac:dyDescent="0.2">
      <c r="E204" s="37"/>
      <c r="F204" s="28"/>
      <c r="G204" s="20"/>
    </row>
    <row r="205" spans="5:7" ht="14.25" customHeight="1" x14ac:dyDescent="0.2">
      <c r="E205" s="37"/>
      <c r="F205" s="28"/>
      <c r="G205" s="20"/>
    </row>
    <row r="206" spans="5:7" ht="14.25" customHeight="1" x14ac:dyDescent="0.2">
      <c r="E206" s="37"/>
      <c r="F206" s="28"/>
      <c r="G206" s="20"/>
    </row>
    <row r="207" spans="5:7" ht="14.25" customHeight="1" x14ac:dyDescent="0.2">
      <c r="E207" s="37"/>
      <c r="F207" s="28"/>
      <c r="G207" s="20"/>
    </row>
    <row r="208" spans="5:7" ht="14.25" customHeight="1" x14ac:dyDescent="0.2">
      <c r="E208" s="37"/>
      <c r="F208" s="28"/>
      <c r="G208" s="20"/>
    </row>
    <row r="209" spans="5:7" ht="14.25" customHeight="1" x14ac:dyDescent="0.2">
      <c r="E209" s="37"/>
      <c r="F209" s="28"/>
      <c r="G209" s="20"/>
    </row>
    <row r="210" spans="5:7" ht="14.25" customHeight="1" x14ac:dyDescent="0.2">
      <c r="E210" s="37"/>
      <c r="F210" s="28"/>
      <c r="G210" s="20"/>
    </row>
    <row r="211" spans="5:7" ht="14.25" customHeight="1" x14ac:dyDescent="0.2">
      <c r="E211" s="37"/>
      <c r="F211" s="28"/>
      <c r="G211" s="20"/>
    </row>
    <row r="212" spans="5:7" ht="14.25" customHeight="1" x14ac:dyDescent="0.2">
      <c r="E212" s="37"/>
      <c r="F212" s="28"/>
      <c r="G212" s="20"/>
    </row>
    <row r="213" spans="5:7" ht="14.25" customHeight="1" x14ac:dyDescent="0.2">
      <c r="E213" s="37"/>
      <c r="F213" s="28"/>
      <c r="G213" s="20"/>
    </row>
    <row r="214" spans="5:7" ht="14.25" customHeight="1" x14ac:dyDescent="0.2">
      <c r="E214" s="37"/>
      <c r="F214" s="28"/>
      <c r="G214" s="20"/>
    </row>
    <row r="215" spans="5:7" ht="14.25" customHeight="1" x14ac:dyDescent="0.2">
      <c r="E215" s="37"/>
      <c r="F215" s="28"/>
      <c r="G215" s="20"/>
    </row>
    <row r="216" spans="5:7" ht="14.25" customHeight="1" x14ac:dyDescent="0.2">
      <c r="E216" s="37"/>
      <c r="F216" s="28"/>
      <c r="G216" s="20"/>
    </row>
    <row r="217" spans="5:7" ht="14.25" customHeight="1" x14ac:dyDescent="0.2">
      <c r="E217" s="37"/>
      <c r="F217" s="28"/>
      <c r="G217" s="20"/>
    </row>
    <row r="218" spans="5:7" ht="14.25" customHeight="1" x14ac:dyDescent="0.2">
      <c r="E218" s="37"/>
      <c r="F218" s="28"/>
      <c r="G218" s="20"/>
    </row>
    <row r="219" spans="5:7" ht="14.25" customHeight="1" x14ac:dyDescent="0.2">
      <c r="E219" s="37"/>
      <c r="F219" s="28"/>
      <c r="G219" s="20"/>
    </row>
    <row r="220" spans="5:7" ht="14.25" customHeight="1" x14ac:dyDescent="0.2">
      <c r="E220" s="37"/>
      <c r="F220" s="28"/>
      <c r="G220" s="20"/>
    </row>
    <row r="221" spans="5:7" ht="14.25" customHeight="1" x14ac:dyDescent="0.2">
      <c r="E221" s="37"/>
      <c r="F221" s="28"/>
      <c r="G221" s="20"/>
    </row>
    <row r="222" spans="5:7" ht="14.25" customHeight="1" x14ac:dyDescent="0.2">
      <c r="E222" s="37"/>
      <c r="F222" s="28"/>
      <c r="G222" s="20"/>
    </row>
    <row r="223" spans="5:7" ht="15.75" customHeight="1" x14ac:dyDescent="0.2">
      <c r="E223" s="263"/>
      <c r="F223" s="263"/>
      <c r="G223" s="263"/>
    </row>
    <row r="224" spans="5:7" ht="15.75" customHeight="1" x14ac:dyDescent="0.2">
      <c r="E224" s="263"/>
      <c r="F224" s="263"/>
      <c r="G224" s="263"/>
    </row>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c1mLLF6vZs3RT4TkJYw2tmIFauVWOOys7qdbJOHN8nIljsltmxoJvuadILd1g0oM59Tm1EMMoPxZyc2c6+WB3w==" saltValue="C/2mOOgYr+CwEwBISIZQog==" spinCount="100000" sheet="1" selectLockedCells="1"/>
  <conditionalFormatting sqref="I1 I4:I20">
    <cfRule type="containsText" dxfId="52" priority="1" operator="containsText" text="P">
      <formula>NOT(ISERROR(SEARCH(("P"),(I1))))</formula>
    </cfRule>
  </conditionalFormatting>
  <conditionalFormatting sqref="I2">
    <cfRule type="cellIs" dxfId="51" priority="2" operator="between">
      <formula>$F$2*0.5</formula>
      <formula>"$G$2*0.7"</formula>
    </cfRule>
  </conditionalFormatting>
  <conditionalFormatting sqref="I2">
    <cfRule type="cellIs" dxfId="50" priority="3" operator="lessThan">
      <formula>$F$2*0.5</formula>
    </cfRule>
  </conditionalFormatting>
  <conditionalFormatting sqref="I2">
    <cfRule type="cellIs" dxfId="49" priority="4" operator="greaterThan">
      <formula>$F$2*0.7</formula>
    </cfRule>
  </conditionalFormatting>
  <pageMargins left="0.7" right="0.7" top="0.75" bottom="0.75" header="0" footer="0"/>
  <pageSetup paperSize="9" orientation="portrait"/>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000"/>
  <sheetViews>
    <sheetView showGridLines="0" topLeftCell="A12" zoomScale="80" zoomScaleNormal="80" workbookViewId="0">
      <selection activeCell="F15" sqref="F15"/>
    </sheetView>
  </sheetViews>
  <sheetFormatPr defaultColWidth="12.625" defaultRowHeight="15" customHeight="1" x14ac:dyDescent="0.2"/>
  <cols>
    <col min="1" max="1" width="2.625" style="111" customWidth="1"/>
    <col min="2" max="2" width="13.625" style="111" customWidth="1"/>
    <col min="3" max="3" width="3.625" style="111" customWidth="1"/>
    <col min="4" max="4" width="16.375" style="111" customWidth="1"/>
    <col min="5" max="5" width="46.125" style="111" customWidth="1"/>
    <col min="6" max="6" width="32.375" style="111" customWidth="1"/>
    <col min="7" max="7" width="67.125" style="111" customWidth="1"/>
    <col min="8" max="8" width="2.5" style="111" customWidth="1"/>
    <col min="9" max="9" width="8" style="152" customWidth="1"/>
    <col min="10" max="10" width="8" style="111" customWidth="1"/>
    <col min="11" max="27" width="7.625" style="111" customWidth="1"/>
    <col min="28" max="16384" width="12.625" style="111"/>
  </cols>
  <sheetData>
    <row r="1" spans="1:27" ht="22.5" customHeight="1" x14ac:dyDescent="0.35">
      <c r="A1" s="104"/>
      <c r="B1" s="105" t="s">
        <v>202</v>
      </c>
      <c r="C1" s="106"/>
      <c r="D1" s="107"/>
      <c r="E1" s="108"/>
      <c r="F1" s="109"/>
      <c r="G1" s="110"/>
      <c r="I1" s="150"/>
      <c r="J1" s="112"/>
    </row>
    <row r="2" spans="1:27" ht="22.5" customHeight="1" x14ac:dyDescent="0.35">
      <c r="A2" s="106"/>
      <c r="B2" s="106"/>
      <c r="C2" s="106"/>
      <c r="D2" s="107"/>
      <c r="E2" s="108"/>
      <c r="F2" s="113" t="s">
        <v>168</v>
      </c>
      <c r="G2" s="114"/>
      <c r="I2" s="151"/>
      <c r="J2" s="112"/>
      <c r="K2" s="112"/>
    </row>
    <row r="3" spans="1:27" ht="3.75" customHeight="1" x14ac:dyDescent="0.25">
      <c r="E3" s="115"/>
      <c r="F3" s="109"/>
      <c r="G3" s="114"/>
      <c r="I3" s="150"/>
      <c r="J3" s="112"/>
    </row>
    <row r="4" spans="1:27" ht="42.75" customHeight="1" x14ac:dyDescent="0.2">
      <c r="A4" s="116"/>
      <c r="B4" s="220" t="s">
        <v>169</v>
      </c>
      <c r="C4" s="220" t="s">
        <v>170</v>
      </c>
      <c r="D4" s="220" t="s">
        <v>171</v>
      </c>
      <c r="E4" s="220" t="s">
        <v>172</v>
      </c>
      <c r="F4" s="117" t="s">
        <v>173</v>
      </c>
      <c r="G4" s="118" t="s">
        <v>174</v>
      </c>
      <c r="H4" s="119"/>
      <c r="I4" s="150"/>
      <c r="J4" s="120"/>
      <c r="K4" s="119"/>
      <c r="L4" s="119"/>
      <c r="M4" s="119"/>
      <c r="N4" s="119"/>
      <c r="O4" s="119"/>
      <c r="P4" s="119"/>
      <c r="Q4" s="119"/>
      <c r="R4" s="119"/>
      <c r="S4" s="119"/>
      <c r="T4" s="119"/>
      <c r="U4" s="119"/>
      <c r="V4" s="119"/>
      <c r="W4" s="119"/>
      <c r="X4" s="119"/>
      <c r="Y4" s="119"/>
      <c r="Z4" s="119"/>
      <c r="AA4" s="119"/>
    </row>
    <row r="5" spans="1:27" ht="54" customHeight="1" x14ac:dyDescent="0.2">
      <c r="A5" s="121"/>
      <c r="B5" s="122" t="s">
        <v>78</v>
      </c>
      <c r="C5" s="123">
        <v>1</v>
      </c>
      <c r="D5" s="124" t="s">
        <v>202</v>
      </c>
      <c r="E5" s="125" t="s">
        <v>203</v>
      </c>
      <c r="F5" s="141" t="s">
        <v>176</v>
      </c>
      <c r="G5" s="126"/>
      <c r="H5" s="127"/>
      <c r="I5" s="150" t="str">
        <f t="shared" ref="I5:I8" si="0">IF(F5="","","P")</f>
        <v>P</v>
      </c>
      <c r="J5" s="127"/>
      <c r="K5" s="128"/>
      <c r="L5" s="128"/>
      <c r="M5" s="128"/>
      <c r="N5" s="128"/>
      <c r="O5" s="128"/>
      <c r="P5" s="128"/>
      <c r="Q5" s="128"/>
      <c r="R5" s="128"/>
      <c r="S5" s="128"/>
      <c r="T5" s="128"/>
      <c r="U5" s="128"/>
      <c r="V5" s="128"/>
      <c r="W5" s="128"/>
      <c r="X5" s="128"/>
      <c r="Y5" s="128"/>
      <c r="Z5" s="128"/>
      <c r="AA5" s="128"/>
    </row>
    <row r="6" spans="1:27" ht="60" customHeight="1" x14ac:dyDescent="0.2">
      <c r="A6" s="121"/>
      <c r="B6" s="122" t="s">
        <v>178</v>
      </c>
      <c r="C6" s="122">
        <v>2</v>
      </c>
      <c r="D6" s="124" t="s">
        <v>202</v>
      </c>
      <c r="E6" s="126" t="s">
        <v>204</v>
      </c>
      <c r="F6" s="102"/>
      <c r="G6" s="126" t="s">
        <v>205</v>
      </c>
      <c r="H6" s="127"/>
      <c r="I6" s="150" t="str">
        <f t="shared" si="0"/>
        <v/>
      </c>
      <c r="J6" s="129"/>
      <c r="K6" s="130"/>
      <c r="L6" s="130"/>
      <c r="M6" s="130"/>
      <c r="N6" s="130"/>
      <c r="O6" s="130"/>
      <c r="P6" s="130"/>
      <c r="Q6" s="130"/>
      <c r="R6" s="130"/>
      <c r="S6" s="130"/>
      <c r="T6" s="130"/>
      <c r="U6" s="130"/>
      <c r="V6" s="130"/>
      <c r="W6" s="130"/>
      <c r="X6" s="130"/>
      <c r="Y6" s="130"/>
      <c r="Z6" s="130"/>
      <c r="AA6" s="130"/>
    </row>
    <row r="7" spans="1:27" ht="53.25" customHeight="1" x14ac:dyDescent="0.2">
      <c r="A7" s="121"/>
      <c r="B7" s="122" t="s">
        <v>178</v>
      </c>
      <c r="C7" s="122">
        <v>3</v>
      </c>
      <c r="D7" s="124" t="s">
        <v>202</v>
      </c>
      <c r="E7" s="126" t="s">
        <v>206</v>
      </c>
      <c r="F7" s="102"/>
      <c r="G7" s="126"/>
      <c r="H7" s="130"/>
      <c r="I7" s="150" t="str">
        <f t="shared" si="0"/>
        <v/>
      </c>
      <c r="J7" s="129"/>
      <c r="K7" s="130"/>
      <c r="L7" s="130"/>
      <c r="M7" s="130"/>
      <c r="N7" s="130"/>
      <c r="O7" s="130"/>
      <c r="P7" s="130"/>
      <c r="Q7" s="130"/>
      <c r="R7" s="130"/>
      <c r="S7" s="130"/>
      <c r="T7" s="130"/>
      <c r="U7" s="130"/>
      <c r="V7" s="130"/>
      <c r="W7" s="130"/>
      <c r="X7" s="130"/>
      <c r="Y7" s="130"/>
      <c r="Z7" s="130"/>
      <c r="AA7" s="130"/>
    </row>
    <row r="8" spans="1:27" ht="51" customHeight="1" x14ac:dyDescent="0.2">
      <c r="A8" s="121"/>
      <c r="B8" s="122" t="s">
        <v>178</v>
      </c>
      <c r="C8" s="123">
        <v>4</v>
      </c>
      <c r="D8" s="124" t="s">
        <v>202</v>
      </c>
      <c r="E8" s="131" t="s">
        <v>207</v>
      </c>
      <c r="F8" s="102"/>
      <c r="G8" s="131"/>
      <c r="H8" s="130"/>
      <c r="I8" s="150" t="str">
        <f t="shared" si="0"/>
        <v/>
      </c>
      <c r="J8" s="129"/>
      <c r="K8" s="130"/>
      <c r="L8" s="130"/>
      <c r="M8" s="130"/>
      <c r="N8" s="130"/>
      <c r="O8" s="130"/>
      <c r="P8" s="130"/>
      <c r="Q8" s="130"/>
      <c r="R8" s="130"/>
      <c r="S8" s="130"/>
      <c r="T8" s="130"/>
      <c r="U8" s="130"/>
      <c r="V8" s="130"/>
      <c r="W8" s="130"/>
      <c r="X8" s="130"/>
      <c r="Y8" s="130"/>
      <c r="Z8" s="130"/>
      <c r="AA8" s="130"/>
    </row>
    <row r="9" spans="1:27" ht="48" customHeight="1" x14ac:dyDescent="0.2">
      <c r="A9" s="121"/>
      <c r="B9" s="122" t="s">
        <v>178</v>
      </c>
      <c r="C9" s="122">
        <v>5</v>
      </c>
      <c r="D9" s="124" t="s">
        <v>202</v>
      </c>
      <c r="E9" s="126" t="s">
        <v>208</v>
      </c>
      <c r="F9" s="102"/>
      <c r="G9" s="126"/>
      <c r="H9" s="130"/>
      <c r="I9" s="150"/>
      <c r="J9" s="132"/>
      <c r="K9" s="130"/>
      <c r="L9" s="130"/>
      <c r="M9" s="130"/>
      <c r="N9" s="130"/>
      <c r="O9" s="130"/>
      <c r="P9" s="130"/>
      <c r="Q9" s="130"/>
      <c r="R9" s="130"/>
      <c r="S9" s="130"/>
      <c r="T9" s="130"/>
      <c r="U9" s="130"/>
      <c r="V9" s="130"/>
      <c r="W9" s="130"/>
      <c r="X9" s="130"/>
      <c r="Y9" s="130"/>
      <c r="Z9" s="130"/>
      <c r="AA9" s="130"/>
    </row>
    <row r="10" spans="1:27" ht="46.5" customHeight="1" x14ac:dyDescent="0.25">
      <c r="A10" s="121"/>
      <c r="B10" s="122" t="s">
        <v>180</v>
      </c>
      <c r="C10" s="122">
        <v>6</v>
      </c>
      <c r="D10" s="124" t="s">
        <v>202</v>
      </c>
      <c r="E10" s="126" t="s">
        <v>209</v>
      </c>
      <c r="F10" s="102"/>
      <c r="G10" s="126"/>
      <c r="H10" s="133"/>
      <c r="I10" s="150" t="str">
        <f t="shared" ref="I10:J10" si="1">IF(F10="","","P")</f>
        <v/>
      </c>
      <c r="J10" s="132" t="str">
        <f t="shared" si="1"/>
        <v/>
      </c>
      <c r="K10" s="133"/>
      <c r="L10" s="133"/>
      <c r="M10" s="133"/>
      <c r="N10" s="133"/>
      <c r="O10" s="133"/>
      <c r="P10" s="133"/>
      <c r="Q10" s="133"/>
      <c r="R10" s="133"/>
      <c r="S10" s="133"/>
      <c r="T10" s="133"/>
      <c r="U10" s="133"/>
      <c r="V10" s="133"/>
      <c r="W10" s="133"/>
      <c r="X10" s="133"/>
      <c r="Y10" s="133"/>
      <c r="Z10" s="133"/>
      <c r="AA10" s="133"/>
    </row>
    <row r="11" spans="1:27" ht="54.75" customHeight="1" x14ac:dyDescent="0.2">
      <c r="A11" s="121"/>
      <c r="B11" s="122" t="s">
        <v>182</v>
      </c>
      <c r="C11" s="123">
        <v>7</v>
      </c>
      <c r="D11" s="124" t="s">
        <v>202</v>
      </c>
      <c r="E11" s="126" t="s">
        <v>210</v>
      </c>
      <c r="F11" s="102"/>
      <c r="G11" s="126"/>
      <c r="H11" s="134"/>
      <c r="I11" s="150"/>
      <c r="J11" s="132"/>
      <c r="K11" s="135"/>
      <c r="L11" s="135"/>
      <c r="M11" s="135"/>
      <c r="N11" s="135"/>
      <c r="O11" s="135"/>
      <c r="P11" s="135"/>
      <c r="Q11" s="135"/>
      <c r="R11" s="135"/>
      <c r="S11" s="135"/>
      <c r="T11" s="135"/>
      <c r="U11" s="135"/>
      <c r="V11" s="135"/>
      <c r="W11" s="135"/>
      <c r="X11" s="135"/>
      <c r="Y11" s="135"/>
      <c r="Z11" s="135"/>
      <c r="AA11" s="135"/>
    </row>
    <row r="12" spans="1:27" ht="46.5" customHeight="1" x14ac:dyDescent="0.25">
      <c r="A12" s="121"/>
      <c r="B12" s="122" t="s">
        <v>211</v>
      </c>
      <c r="C12" s="122">
        <v>8</v>
      </c>
      <c r="D12" s="124" t="s">
        <v>202</v>
      </c>
      <c r="E12" s="126" t="s">
        <v>212</v>
      </c>
      <c r="F12" s="102"/>
      <c r="G12" s="126"/>
      <c r="H12" s="133"/>
      <c r="I12" s="150" t="str">
        <f t="shared" ref="I12:J12" si="2">IF(F12="","","P")</f>
        <v/>
      </c>
      <c r="J12" s="132" t="str">
        <f t="shared" si="2"/>
        <v/>
      </c>
    </row>
    <row r="13" spans="1:27" ht="49.5" customHeight="1" x14ac:dyDescent="0.2">
      <c r="A13" s="121"/>
      <c r="B13" s="122" t="s">
        <v>182</v>
      </c>
      <c r="C13" s="122">
        <v>9</v>
      </c>
      <c r="D13" s="124" t="s">
        <v>202</v>
      </c>
      <c r="E13" s="126" t="s">
        <v>213</v>
      </c>
      <c r="F13" s="102"/>
      <c r="G13" s="126"/>
      <c r="H13" s="130"/>
      <c r="I13" s="150" t="str">
        <f t="shared" ref="I13:J13" si="3">IF(F13="","","P")</f>
        <v/>
      </c>
      <c r="J13" s="132" t="str">
        <f t="shared" si="3"/>
        <v/>
      </c>
      <c r="K13" s="130"/>
      <c r="L13" s="130"/>
      <c r="M13" s="130"/>
      <c r="N13" s="130"/>
      <c r="O13" s="130"/>
      <c r="P13" s="130"/>
      <c r="Q13" s="130"/>
      <c r="R13" s="130"/>
      <c r="S13" s="130"/>
      <c r="T13" s="130"/>
      <c r="U13" s="130"/>
      <c r="V13" s="130"/>
      <c r="W13" s="130"/>
      <c r="X13" s="130"/>
      <c r="Y13" s="130"/>
      <c r="Z13" s="130"/>
      <c r="AA13" s="130"/>
    </row>
    <row r="14" spans="1:27" ht="55.5" customHeight="1" x14ac:dyDescent="0.25">
      <c r="A14" s="121"/>
      <c r="B14" s="122" t="s">
        <v>187</v>
      </c>
      <c r="C14" s="123">
        <v>10</v>
      </c>
      <c r="D14" s="124" t="s">
        <v>202</v>
      </c>
      <c r="E14" s="126" t="s">
        <v>214</v>
      </c>
      <c r="F14" s="102"/>
      <c r="G14" s="126"/>
      <c r="H14" s="133"/>
      <c r="I14" s="150"/>
      <c r="J14" s="132"/>
      <c r="K14" s="136"/>
      <c r="L14" s="136"/>
      <c r="M14" s="136"/>
      <c r="N14" s="136"/>
      <c r="O14" s="136"/>
      <c r="P14" s="136"/>
      <c r="Q14" s="136"/>
      <c r="R14" s="136"/>
      <c r="S14" s="136"/>
      <c r="T14" s="136"/>
      <c r="U14" s="136"/>
      <c r="V14" s="136"/>
      <c r="W14" s="136"/>
      <c r="X14" s="136"/>
      <c r="Y14" s="136"/>
      <c r="Z14" s="136"/>
      <c r="AA14" s="136"/>
    </row>
    <row r="15" spans="1:27" ht="48.75" customHeight="1" x14ac:dyDescent="0.2">
      <c r="A15" s="121"/>
      <c r="B15" s="122" t="s">
        <v>189</v>
      </c>
      <c r="C15" s="122">
        <v>11</v>
      </c>
      <c r="D15" s="124" t="s">
        <v>202</v>
      </c>
      <c r="E15" s="126" t="s">
        <v>215</v>
      </c>
      <c r="F15" s="102"/>
      <c r="G15" s="126"/>
      <c r="H15" s="129"/>
      <c r="I15" s="150" t="str">
        <f t="shared" ref="I15:I20" si="4">IF(F15="","","P")</f>
        <v/>
      </c>
      <c r="J15" s="129"/>
      <c r="K15" s="130"/>
      <c r="L15" s="130"/>
      <c r="M15" s="130"/>
      <c r="N15" s="130"/>
      <c r="O15" s="130"/>
      <c r="P15" s="130"/>
      <c r="Q15" s="130"/>
      <c r="R15" s="130"/>
      <c r="S15" s="130"/>
      <c r="T15" s="130"/>
      <c r="U15" s="130"/>
      <c r="V15" s="130"/>
      <c r="W15" s="130"/>
      <c r="X15" s="130"/>
      <c r="Y15" s="130"/>
      <c r="Z15" s="130"/>
      <c r="AA15" s="130"/>
    </row>
    <row r="16" spans="1:27" ht="55.5" customHeight="1" x14ac:dyDescent="0.2">
      <c r="A16" s="121"/>
      <c r="B16" s="122" t="s">
        <v>189</v>
      </c>
      <c r="C16" s="122">
        <v>12</v>
      </c>
      <c r="D16" s="124" t="s">
        <v>202</v>
      </c>
      <c r="E16" s="126" t="s">
        <v>216</v>
      </c>
      <c r="F16" s="102"/>
      <c r="G16" s="126"/>
      <c r="H16" s="129"/>
      <c r="I16" s="150" t="str">
        <f t="shared" si="4"/>
        <v/>
      </c>
      <c r="J16" s="137"/>
      <c r="K16" s="138"/>
      <c r="L16" s="138"/>
      <c r="M16" s="138"/>
      <c r="N16" s="138"/>
      <c r="O16" s="138"/>
      <c r="P16" s="138"/>
      <c r="Q16" s="138"/>
      <c r="R16" s="138"/>
      <c r="S16" s="138"/>
      <c r="T16" s="138"/>
      <c r="U16" s="138"/>
      <c r="V16" s="138"/>
      <c r="W16" s="138"/>
      <c r="X16" s="138"/>
      <c r="Y16" s="138"/>
      <c r="Z16" s="138"/>
      <c r="AA16" s="138"/>
    </row>
    <row r="17" spans="1:27" ht="57" customHeight="1" x14ac:dyDescent="0.2">
      <c r="A17" s="121"/>
      <c r="B17" s="122" t="s">
        <v>217</v>
      </c>
      <c r="C17" s="123">
        <v>13</v>
      </c>
      <c r="D17" s="124" t="s">
        <v>202</v>
      </c>
      <c r="E17" s="131" t="s">
        <v>218</v>
      </c>
      <c r="F17" s="102"/>
      <c r="G17" s="126"/>
      <c r="H17" s="130"/>
      <c r="I17" s="150" t="str">
        <f t="shared" si="4"/>
        <v/>
      </c>
      <c r="J17" s="129"/>
      <c r="K17" s="130"/>
      <c r="L17" s="130"/>
      <c r="M17" s="130"/>
      <c r="N17" s="130"/>
      <c r="O17" s="130"/>
      <c r="P17" s="130"/>
      <c r="Q17" s="130"/>
      <c r="R17" s="130"/>
      <c r="S17" s="130"/>
      <c r="T17" s="130"/>
      <c r="U17" s="130"/>
      <c r="V17" s="130"/>
      <c r="W17" s="130"/>
      <c r="X17" s="130"/>
      <c r="Y17" s="130"/>
      <c r="Z17" s="130"/>
      <c r="AA17" s="130"/>
    </row>
    <row r="18" spans="1:27" ht="50.25" customHeight="1" x14ac:dyDescent="0.2">
      <c r="A18" s="121"/>
      <c r="B18" s="122" t="s">
        <v>217</v>
      </c>
      <c r="C18" s="122">
        <v>14</v>
      </c>
      <c r="D18" s="124" t="s">
        <v>202</v>
      </c>
      <c r="E18" s="126" t="s">
        <v>219</v>
      </c>
      <c r="F18" s="102"/>
      <c r="G18" s="126"/>
      <c r="H18" s="130"/>
      <c r="I18" s="150" t="str">
        <f t="shared" si="4"/>
        <v/>
      </c>
      <c r="J18" s="129"/>
      <c r="K18" s="130"/>
      <c r="L18" s="130"/>
      <c r="M18" s="130"/>
      <c r="N18" s="130"/>
      <c r="O18" s="130"/>
      <c r="P18" s="130"/>
      <c r="Q18" s="130"/>
      <c r="R18" s="130"/>
      <c r="S18" s="130"/>
      <c r="T18" s="130"/>
      <c r="U18" s="130"/>
      <c r="V18" s="130"/>
      <c r="W18" s="130"/>
      <c r="X18" s="130"/>
      <c r="Y18" s="130"/>
      <c r="Z18" s="130"/>
      <c r="AA18" s="130"/>
    </row>
    <row r="19" spans="1:27" ht="60" customHeight="1" x14ac:dyDescent="0.2">
      <c r="A19" s="121"/>
      <c r="B19" s="122" t="s">
        <v>195</v>
      </c>
      <c r="C19" s="122">
        <v>15</v>
      </c>
      <c r="D19" s="124" t="s">
        <v>202</v>
      </c>
      <c r="E19" s="139" t="s">
        <v>220</v>
      </c>
      <c r="F19" s="103"/>
      <c r="G19" s="140"/>
      <c r="H19" s="130"/>
      <c r="I19" s="150" t="str">
        <f t="shared" si="4"/>
        <v/>
      </c>
      <c r="J19" s="129"/>
      <c r="K19" s="130"/>
      <c r="L19" s="130"/>
      <c r="M19" s="130"/>
      <c r="N19" s="130"/>
      <c r="O19" s="130"/>
      <c r="P19" s="130"/>
      <c r="Q19" s="130"/>
      <c r="R19" s="130"/>
      <c r="S19" s="130"/>
      <c r="T19" s="130"/>
      <c r="U19" s="130"/>
      <c r="V19" s="130"/>
      <c r="W19" s="130"/>
      <c r="X19" s="130"/>
      <c r="Y19" s="130"/>
      <c r="Z19" s="130"/>
      <c r="AA19" s="130"/>
    </row>
    <row r="20" spans="1:27" ht="52.5" customHeight="1" x14ac:dyDescent="0.25">
      <c r="A20" s="121"/>
      <c r="B20" s="122" t="s">
        <v>195</v>
      </c>
      <c r="C20" s="123">
        <v>16</v>
      </c>
      <c r="D20" s="124" t="s">
        <v>202</v>
      </c>
      <c r="E20" s="126" t="s">
        <v>221</v>
      </c>
      <c r="F20" s="103"/>
      <c r="G20" s="126"/>
      <c r="H20" s="133"/>
      <c r="I20" s="150" t="str">
        <f t="shared" si="4"/>
        <v/>
      </c>
      <c r="J20" s="112"/>
    </row>
    <row r="21" spans="1:27" ht="22.5" customHeight="1" x14ac:dyDescent="0.25">
      <c r="E21" s="115"/>
      <c r="F21" s="109"/>
      <c r="G21" s="114"/>
      <c r="I21" s="150"/>
      <c r="J21" s="112"/>
    </row>
    <row r="22" spans="1:27" ht="43.5" customHeight="1" x14ac:dyDescent="0.25">
      <c r="E22" s="115"/>
      <c r="F22" s="109"/>
      <c r="G22" s="114"/>
      <c r="I22" s="150"/>
      <c r="J22" s="112"/>
    </row>
    <row r="23" spans="1:27" ht="43.5" customHeight="1" x14ac:dyDescent="0.25">
      <c r="E23" s="115"/>
      <c r="F23" s="109"/>
      <c r="G23" s="114"/>
      <c r="I23" s="150"/>
      <c r="J23" s="112"/>
    </row>
    <row r="24" spans="1:27" ht="43.5" customHeight="1" x14ac:dyDescent="0.25">
      <c r="E24" s="115"/>
      <c r="F24" s="109"/>
      <c r="G24" s="114"/>
      <c r="I24" s="150"/>
      <c r="J24" s="112"/>
    </row>
    <row r="25" spans="1:27" ht="43.5" customHeight="1" x14ac:dyDescent="0.25">
      <c r="E25" s="115"/>
      <c r="F25" s="109"/>
      <c r="G25" s="114"/>
      <c r="I25" s="150"/>
      <c r="J25" s="112"/>
    </row>
    <row r="26" spans="1:27" ht="43.5" customHeight="1" x14ac:dyDescent="0.25">
      <c r="E26" s="115"/>
      <c r="F26" s="109"/>
      <c r="G26" s="114"/>
      <c r="I26" s="150"/>
      <c r="J26" s="112"/>
    </row>
    <row r="27" spans="1:27" ht="43.5" customHeight="1" x14ac:dyDescent="0.25">
      <c r="E27" s="115"/>
      <c r="F27" s="109"/>
      <c r="G27" s="114"/>
      <c r="I27" s="150"/>
      <c r="J27" s="112"/>
    </row>
    <row r="28" spans="1:27" ht="43.5" customHeight="1" x14ac:dyDescent="0.25">
      <c r="E28" s="115"/>
      <c r="F28" s="109"/>
      <c r="G28" s="114"/>
      <c r="I28" s="150"/>
      <c r="J28" s="112"/>
    </row>
    <row r="29" spans="1:27" ht="43.5" customHeight="1" x14ac:dyDescent="0.25">
      <c r="E29" s="115"/>
      <c r="F29" s="109"/>
      <c r="G29" s="114"/>
      <c r="I29" s="150"/>
      <c r="J29" s="112"/>
    </row>
    <row r="30" spans="1:27" ht="43.5" customHeight="1" x14ac:dyDescent="0.25">
      <c r="E30" s="115"/>
      <c r="F30" s="109"/>
      <c r="G30" s="114"/>
      <c r="I30" s="150"/>
      <c r="J30" s="112"/>
    </row>
    <row r="31" spans="1:27" ht="43.5" customHeight="1" x14ac:dyDescent="0.25">
      <c r="E31" s="115"/>
      <c r="F31" s="109"/>
      <c r="G31" s="114"/>
      <c r="I31" s="150"/>
      <c r="J31" s="112"/>
    </row>
    <row r="32" spans="1:27" ht="43.5" customHeight="1" x14ac:dyDescent="0.25">
      <c r="E32" s="115"/>
      <c r="F32" s="109"/>
      <c r="G32" s="114"/>
      <c r="I32" s="150"/>
      <c r="J32" s="112"/>
    </row>
    <row r="33" spans="5:10" ht="43.5" customHeight="1" x14ac:dyDescent="0.25">
      <c r="E33" s="115"/>
      <c r="F33" s="109"/>
      <c r="G33" s="114"/>
      <c r="I33" s="150"/>
      <c r="J33" s="112"/>
    </row>
    <row r="34" spans="5:10" ht="43.5" customHeight="1" x14ac:dyDescent="0.25">
      <c r="E34" s="115"/>
      <c r="F34" s="109"/>
      <c r="G34" s="114"/>
      <c r="I34" s="150"/>
      <c r="J34" s="112"/>
    </row>
    <row r="35" spans="5:10" ht="43.5" customHeight="1" x14ac:dyDescent="0.25">
      <c r="E35" s="115"/>
      <c r="F35" s="109"/>
      <c r="G35" s="114"/>
      <c r="I35" s="150"/>
      <c r="J35" s="112"/>
    </row>
    <row r="36" spans="5:10" ht="43.5" customHeight="1" x14ac:dyDescent="0.25">
      <c r="E36" s="115"/>
      <c r="F36" s="109"/>
      <c r="G36" s="114"/>
      <c r="I36" s="150"/>
      <c r="J36" s="112"/>
    </row>
    <row r="37" spans="5:10" ht="43.5" customHeight="1" x14ac:dyDescent="0.25">
      <c r="E37" s="115"/>
      <c r="F37" s="109"/>
      <c r="G37" s="114"/>
      <c r="I37" s="150"/>
      <c r="J37" s="112"/>
    </row>
    <row r="38" spans="5:10" ht="43.5" customHeight="1" x14ac:dyDescent="0.25">
      <c r="E38" s="115"/>
      <c r="F38" s="109"/>
      <c r="G38" s="114"/>
      <c r="I38" s="150"/>
      <c r="J38" s="112"/>
    </row>
    <row r="39" spans="5:10" ht="43.5" customHeight="1" x14ac:dyDescent="0.25">
      <c r="E39" s="115"/>
      <c r="F39" s="109"/>
      <c r="G39" s="114"/>
      <c r="I39" s="150"/>
      <c r="J39" s="112"/>
    </row>
    <row r="40" spans="5:10" ht="43.5" customHeight="1" x14ac:dyDescent="0.25">
      <c r="E40" s="115"/>
      <c r="F40" s="109"/>
      <c r="G40" s="114"/>
      <c r="I40" s="150"/>
      <c r="J40" s="112"/>
    </row>
    <row r="41" spans="5:10" ht="43.5" customHeight="1" x14ac:dyDescent="0.25">
      <c r="E41" s="115"/>
      <c r="F41" s="109"/>
      <c r="G41" s="114"/>
      <c r="I41" s="150"/>
      <c r="J41" s="112"/>
    </row>
    <row r="42" spans="5:10" ht="43.5" customHeight="1" x14ac:dyDescent="0.25">
      <c r="E42" s="115"/>
      <c r="F42" s="109"/>
      <c r="G42" s="114"/>
      <c r="I42" s="150"/>
      <c r="J42" s="112"/>
    </row>
    <row r="43" spans="5:10" ht="43.5" customHeight="1" x14ac:dyDescent="0.25">
      <c r="E43" s="115"/>
      <c r="F43" s="109"/>
      <c r="G43" s="114"/>
      <c r="I43" s="150"/>
      <c r="J43" s="112"/>
    </row>
    <row r="44" spans="5:10" ht="43.5" customHeight="1" x14ac:dyDescent="0.25">
      <c r="E44" s="115"/>
      <c r="F44" s="109"/>
      <c r="G44" s="114"/>
      <c r="I44" s="150"/>
      <c r="J44" s="112"/>
    </row>
    <row r="45" spans="5:10" ht="43.5" customHeight="1" x14ac:dyDescent="0.25">
      <c r="E45" s="115"/>
      <c r="F45" s="109"/>
      <c r="G45" s="114"/>
      <c r="I45" s="150"/>
      <c r="J45" s="112"/>
    </row>
    <row r="46" spans="5:10" ht="43.5" customHeight="1" x14ac:dyDescent="0.25">
      <c r="E46" s="115"/>
      <c r="F46" s="109"/>
      <c r="G46" s="114"/>
      <c r="I46" s="150"/>
      <c r="J46" s="112"/>
    </row>
    <row r="47" spans="5:10" ht="43.5" customHeight="1" x14ac:dyDescent="0.25">
      <c r="E47" s="115"/>
      <c r="F47" s="109"/>
      <c r="G47" s="114"/>
      <c r="I47" s="150"/>
      <c r="J47" s="112"/>
    </row>
    <row r="48" spans="5:10" ht="43.5" customHeight="1" x14ac:dyDescent="0.25">
      <c r="E48" s="115"/>
      <c r="F48" s="109"/>
      <c r="G48" s="114"/>
      <c r="I48" s="150"/>
      <c r="J48" s="112"/>
    </row>
    <row r="49" spans="5:10" ht="43.5" customHeight="1" x14ac:dyDescent="0.25">
      <c r="E49" s="115"/>
      <c r="F49" s="109"/>
      <c r="G49" s="114"/>
      <c r="I49" s="150"/>
      <c r="J49" s="112"/>
    </row>
    <row r="50" spans="5:10" ht="43.5" customHeight="1" x14ac:dyDescent="0.25">
      <c r="E50" s="115"/>
      <c r="F50" s="109"/>
      <c r="G50" s="114"/>
      <c r="I50" s="150"/>
      <c r="J50" s="112"/>
    </row>
    <row r="51" spans="5:10" ht="43.5" customHeight="1" x14ac:dyDescent="0.25">
      <c r="E51" s="115"/>
      <c r="F51" s="109"/>
      <c r="G51" s="114"/>
      <c r="I51" s="150"/>
      <c r="J51" s="112"/>
    </row>
    <row r="52" spans="5:10" ht="43.5" customHeight="1" x14ac:dyDescent="0.25">
      <c r="E52" s="115"/>
      <c r="F52" s="109"/>
      <c r="G52" s="114"/>
      <c r="I52" s="150"/>
      <c r="J52" s="112"/>
    </row>
    <row r="53" spans="5:10" ht="43.5" customHeight="1" x14ac:dyDescent="0.25">
      <c r="E53" s="115"/>
      <c r="F53" s="109"/>
      <c r="G53" s="114"/>
      <c r="I53" s="150"/>
      <c r="J53" s="112"/>
    </row>
    <row r="54" spans="5:10" ht="43.5" customHeight="1" x14ac:dyDescent="0.25">
      <c r="E54" s="115"/>
      <c r="F54" s="109"/>
      <c r="G54" s="114"/>
      <c r="I54" s="150"/>
      <c r="J54" s="112"/>
    </row>
    <row r="55" spans="5:10" ht="43.5" customHeight="1" x14ac:dyDescent="0.25">
      <c r="E55" s="115"/>
      <c r="F55" s="109"/>
      <c r="G55" s="114"/>
      <c r="I55" s="150"/>
      <c r="J55" s="112"/>
    </row>
    <row r="56" spans="5:10" ht="43.5" customHeight="1" x14ac:dyDescent="0.25">
      <c r="E56" s="115"/>
      <c r="F56" s="109"/>
      <c r="G56" s="114"/>
      <c r="I56" s="150"/>
      <c r="J56" s="112"/>
    </row>
    <row r="57" spans="5:10" ht="43.5" customHeight="1" x14ac:dyDescent="0.25">
      <c r="E57" s="115"/>
      <c r="F57" s="109"/>
      <c r="G57" s="114"/>
      <c r="I57" s="150"/>
      <c r="J57" s="112"/>
    </row>
    <row r="58" spans="5:10" ht="43.5" customHeight="1" x14ac:dyDescent="0.25">
      <c r="E58" s="115"/>
      <c r="F58" s="109"/>
      <c r="G58" s="114"/>
      <c r="I58" s="150"/>
      <c r="J58" s="112"/>
    </row>
    <row r="59" spans="5:10" ht="43.5" customHeight="1" x14ac:dyDescent="0.25">
      <c r="E59" s="115"/>
      <c r="F59" s="109"/>
      <c r="G59" s="114"/>
      <c r="I59" s="150"/>
      <c r="J59" s="112"/>
    </row>
    <row r="60" spans="5:10" ht="43.5" customHeight="1" x14ac:dyDescent="0.25">
      <c r="E60" s="115"/>
      <c r="F60" s="109"/>
      <c r="G60" s="114"/>
      <c r="I60" s="150"/>
      <c r="J60" s="112"/>
    </row>
    <row r="61" spans="5:10" ht="43.5" customHeight="1" x14ac:dyDescent="0.25">
      <c r="E61" s="115"/>
      <c r="F61" s="109"/>
      <c r="G61" s="114"/>
      <c r="I61" s="150"/>
      <c r="J61" s="112"/>
    </row>
    <row r="62" spans="5:10" ht="43.5" customHeight="1" x14ac:dyDescent="0.25">
      <c r="E62" s="115"/>
      <c r="F62" s="109"/>
      <c r="G62" s="114"/>
      <c r="I62" s="150"/>
      <c r="J62" s="112"/>
    </row>
    <row r="63" spans="5:10" ht="43.5" customHeight="1" x14ac:dyDescent="0.25">
      <c r="E63" s="115"/>
      <c r="F63" s="109"/>
      <c r="G63" s="114"/>
      <c r="I63" s="150"/>
      <c r="J63" s="112"/>
    </row>
    <row r="64" spans="5:10" ht="43.5" customHeight="1" x14ac:dyDescent="0.25">
      <c r="E64" s="115"/>
      <c r="F64" s="109"/>
      <c r="G64" s="114"/>
      <c r="I64" s="150"/>
      <c r="J64" s="112"/>
    </row>
    <row r="65" spans="5:10" ht="43.5" customHeight="1" x14ac:dyDescent="0.25">
      <c r="E65" s="115"/>
      <c r="F65" s="109"/>
      <c r="G65" s="114"/>
      <c r="I65" s="150"/>
      <c r="J65" s="112"/>
    </row>
    <row r="66" spans="5:10" ht="43.5" customHeight="1" x14ac:dyDescent="0.25">
      <c r="E66" s="115"/>
      <c r="F66" s="109"/>
      <c r="G66" s="114"/>
      <c r="I66" s="150"/>
      <c r="J66" s="112"/>
    </row>
    <row r="67" spans="5:10" ht="43.5" customHeight="1" x14ac:dyDescent="0.25">
      <c r="E67" s="115"/>
      <c r="F67" s="109"/>
      <c r="G67" s="114"/>
      <c r="I67" s="150"/>
      <c r="J67" s="112"/>
    </row>
    <row r="68" spans="5:10" ht="43.5" customHeight="1" x14ac:dyDescent="0.25">
      <c r="E68" s="115"/>
      <c r="F68" s="109"/>
      <c r="G68" s="114"/>
      <c r="I68" s="150"/>
      <c r="J68" s="112"/>
    </row>
    <row r="69" spans="5:10" ht="43.5" customHeight="1" x14ac:dyDescent="0.25">
      <c r="E69" s="115"/>
      <c r="F69" s="109"/>
      <c r="G69" s="114"/>
      <c r="I69" s="150"/>
      <c r="J69" s="112"/>
    </row>
    <row r="70" spans="5:10" ht="43.5" customHeight="1" x14ac:dyDescent="0.25">
      <c r="E70" s="115"/>
      <c r="F70" s="109"/>
      <c r="G70" s="114"/>
      <c r="I70" s="150"/>
      <c r="J70" s="112"/>
    </row>
    <row r="71" spans="5:10" ht="43.5" customHeight="1" x14ac:dyDescent="0.25">
      <c r="E71" s="115"/>
      <c r="F71" s="109"/>
      <c r="G71" s="114"/>
      <c r="I71" s="150"/>
      <c r="J71" s="112"/>
    </row>
    <row r="72" spans="5:10" ht="43.5" customHeight="1" x14ac:dyDescent="0.25">
      <c r="E72" s="115"/>
      <c r="F72" s="109"/>
      <c r="G72" s="114"/>
      <c r="I72" s="150"/>
      <c r="J72" s="112"/>
    </row>
    <row r="73" spans="5:10" ht="43.5" customHeight="1" x14ac:dyDescent="0.25">
      <c r="E73" s="115"/>
      <c r="F73" s="109"/>
      <c r="G73" s="114"/>
      <c r="I73" s="150"/>
      <c r="J73" s="112"/>
    </row>
    <row r="74" spans="5:10" ht="43.5" customHeight="1" x14ac:dyDescent="0.25">
      <c r="E74" s="115"/>
      <c r="F74" s="109"/>
      <c r="G74" s="114"/>
      <c r="I74" s="150"/>
      <c r="J74" s="112"/>
    </row>
    <row r="75" spans="5:10" ht="43.5" customHeight="1" x14ac:dyDescent="0.25">
      <c r="E75" s="115"/>
      <c r="F75" s="109"/>
      <c r="G75" s="114"/>
      <c r="I75" s="150"/>
      <c r="J75" s="112"/>
    </row>
    <row r="76" spans="5:10" ht="43.5" customHeight="1" x14ac:dyDescent="0.25">
      <c r="E76" s="115"/>
      <c r="F76" s="109"/>
      <c r="G76" s="114"/>
      <c r="I76" s="150"/>
      <c r="J76" s="112"/>
    </row>
    <row r="77" spans="5:10" ht="43.5" customHeight="1" x14ac:dyDescent="0.25">
      <c r="E77" s="115"/>
      <c r="F77" s="109"/>
      <c r="G77" s="114"/>
      <c r="I77" s="150"/>
      <c r="J77" s="112"/>
    </row>
    <row r="78" spans="5:10" ht="43.5" customHeight="1" x14ac:dyDescent="0.25">
      <c r="E78" s="115"/>
      <c r="F78" s="109"/>
      <c r="G78" s="114"/>
      <c r="I78" s="150"/>
      <c r="J78" s="112"/>
    </row>
    <row r="79" spans="5:10" ht="43.5" customHeight="1" x14ac:dyDescent="0.25">
      <c r="E79" s="115"/>
      <c r="F79" s="109"/>
      <c r="G79" s="114"/>
      <c r="I79" s="150"/>
      <c r="J79" s="112"/>
    </row>
    <row r="80" spans="5:10" ht="43.5" customHeight="1" x14ac:dyDescent="0.25">
      <c r="E80" s="115"/>
      <c r="F80" s="109"/>
      <c r="G80" s="114"/>
      <c r="I80" s="150"/>
      <c r="J80" s="112"/>
    </row>
    <row r="81" spans="5:10" ht="43.5" customHeight="1" x14ac:dyDescent="0.25">
      <c r="E81" s="115"/>
      <c r="F81" s="109"/>
      <c r="G81" s="114"/>
      <c r="I81" s="150"/>
      <c r="J81" s="112"/>
    </row>
    <row r="82" spans="5:10" ht="43.5" customHeight="1" x14ac:dyDescent="0.25">
      <c r="E82" s="115"/>
      <c r="F82" s="109"/>
      <c r="G82" s="114"/>
      <c r="I82" s="150"/>
      <c r="J82" s="112"/>
    </row>
    <row r="83" spans="5:10" ht="43.5" customHeight="1" x14ac:dyDescent="0.25">
      <c r="E83" s="115"/>
      <c r="F83" s="109"/>
      <c r="G83" s="114"/>
      <c r="I83" s="150"/>
      <c r="J83" s="112"/>
    </row>
    <row r="84" spans="5:10" ht="43.5" customHeight="1" x14ac:dyDescent="0.25">
      <c r="E84" s="115"/>
      <c r="F84" s="109"/>
      <c r="G84" s="114"/>
      <c r="I84" s="150"/>
      <c r="J84" s="112"/>
    </row>
    <row r="85" spans="5:10" ht="43.5" customHeight="1" x14ac:dyDescent="0.25">
      <c r="E85" s="115"/>
      <c r="F85" s="109"/>
      <c r="G85" s="114"/>
      <c r="I85" s="150"/>
      <c r="J85" s="112"/>
    </row>
    <row r="86" spans="5:10" ht="43.5" customHeight="1" x14ac:dyDescent="0.25">
      <c r="E86" s="115"/>
      <c r="F86" s="109"/>
      <c r="G86" s="114"/>
      <c r="I86" s="150"/>
      <c r="J86" s="112"/>
    </row>
    <row r="87" spans="5:10" ht="43.5" customHeight="1" x14ac:dyDescent="0.25">
      <c r="E87" s="115"/>
      <c r="F87" s="109"/>
      <c r="G87" s="114"/>
      <c r="I87" s="150"/>
      <c r="J87" s="112"/>
    </row>
    <row r="88" spans="5:10" ht="43.5" customHeight="1" x14ac:dyDescent="0.25">
      <c r="E88" s="115"/>
      <c r="F88" s="109"/>
      <c r="G88" s="114"/>
      <c r="I88" s="150"/>
      <c r="J88" s="112"/>
    </row>
    <row r="89" spans="5:10" ht="43.5" customHeight="1" x14ac:dyDescent="0.25">
      <c r="E89" s="115"/>
      <c r="F89" s="109"/>
      <c r="G89" s="114"/>
      <c r="I89" s="150"/>
      <c r="J89" s="112"/>
    </row>
    <row r="90" spans="5:10" ht="43.5" customHeight="1" x14ac:dyDescent="0.25">
      <c r="E90" s="115"/>
      <c r="F90" s="109"/>
      <c r="G90" s="114"/>
      <c r="I90" s="150"/>
      <c r="J90" s="112"/>
    </row>
    <row r="91" spans="5:10" ht="43.5" customHeight="1" x14ac:dyDescent="0.25">
      <c r="E91" s="115"/>
      <c r="F91" s="109"/>
      <c r="G91" s="114"/>
      <c r="I91" s="150"/>
      <c r="J91" s="112"/>
    </row>
    <row r="92" spans="5:10" ht="43.5" customHeight="1" x14ac:dyDescent="0.25">
      <c r="E92" s="115"/>
      <c r="F92" s="109"/>
      <c r="G92" s="114"/>
      <c r="I92" s="150"/>
      <c r="J92" s="112"/>
    </row>
    <row r="93" spans="5:10" ht="43.5" customHeight="1" x14ac:dyDescent="0.25">
      <c r="E93" s="115"/>
      <c r="F93" s="109"/>
      <c r="G93" s="114"/>
      <c r="I93" s="150"/>
      <c r="J93" s="112"/>
    </row>
    <row r="94" spans="5:10" ht="43.5" customHeight="1" x14ac:dyDescent="0.25">
      <c r="E94" s="115"/>
      <c r="F94" s="109"/>
      <c r="G94" s="114"/>
      <c r="I94" s="150"/>
      <c r="J94" s="112"/>
    </row>
    <row r="95" spans="5:10" ht="43.5" customHeight="1" x14ac:dyDescent="0.25">
      <c r="E95" s="115"/>
      <c r="F95" s="109"/>
      <c r="G95" s="114"/>
      <c r="I95" s="150"/>
      <c r="J95" s="112"/>
    </row>
    <row r="96" spans="5:10" ht="43.5" customHeight="1" x14ac:dyDescent="0.25">
      <c r="E96" s="115"/>
      <c r="F96" s="109"/>
      <c r="G96" s="114"/>
      <c r="I96" s="150"/>
      <c r="J96" s="112"/>
    </row>
    <row r="97" spans="5:10" ht="43.5" customHeight="1" x14ac:dyDescent="0.25">
      <c r="E97" s="115"/>
      <c r="F97" s="109"/>
      <c r="G97" s="114"/>
      <c r="I97" s="150"/>
      <c r="J97" s="112"/>
    </row>
    <row r="98" spans="5:10" ht="43.5" customHeight="1" x14ac:dyDescent="0.25">
      <c r="E98" s="115"/>
      <c r="F98" s="109"/>
      <c r="G98" s="114"/>
      <c r="I98" s="150"/>
      <c r="J98" s="112"/>
    </row>
    <row r="99" spans="5:10" ht="43.5" customHeight="1" x14ac:dyDescent="0.25">
      <c r="E99" s="115"/>
      <c r="F99" s="109"/>
      <c r="G99" s="114"/>
      <c r="I99" s="150"/>
      <c r="J99" s="112"/>
    </row>
    <row r="100" spans="5:10" ht="43.5" customHeight="1" x14ac:dyDescent="0.25">
      <c r="E100" s="115"/>
      <c r="F100" s="109"/>
      <c r="G100" s="114"/>
      <c r="I100" s="150"/>
      <c r="J100" s="112"/>
    </row>
    <row r="101" spans="5:10" ht="43.5" customHeight="1" x14ac:dyDescent="0.25">
      <c r="E101" s="115"/>
      <c r="F101" s="109"/>
      <c r="G101" s="114"/>
      <c r="I101" s="150"/>
      <c r="J101" s="112"/>
    </row>
    <row r="102" spans="5:10" ht="43.5" customHeight="1" x14ac:dyDescent="0.25">
      <c r="E102" s="115"/>
      <c r="F102" s="109"/>
      <c r="G102" s="114"/>
      <c r="I102" s="150"/>
      <c r="J102" s="112"/>
    </row>
    <row r="103" spans="5:10" ht="43.5" customHeight="1" x14ac:dyDescent="0.25">
      <c r="E103" s="115"/>
      <c r="F103" s="109"/>
      <c r="G103" s="114"/>
      <c r="I103" s="150"/>
      <c r="J103" s="112"/>
    </row>
    <row r="104" spans="5:10" ht="43.5" customHeight="1" x14ac:dyDescent="0.25">
      <c r="E104" s="115"/>
      <c r="F104" s="109"/>
      <c r="G104" s="114"/>
      <c r="I104" s="150"/>
      <c r="J104" s="112"/>
    </row>
    <row r="105" spans="5:10" ht="43.5" customHeight="1" x14ac:dyDescent="0.25">
      <c r="E105" s="115"/>
      <c r="F105" s="109"/>
      <c r="G105" s="114"/>
      <c r="I105" s="150"/>
      <c r="J105" s="112"/>
    </row>
    <row r="106" spans="5:10" ht="43.5" customHeight="1" x14ac:dyDescent="0.25">
      <c r="E106" s="115"/>
      <c r="F106" s="109"/>
      <c r="G106" s="114"/>
      <c r="I106" s="150"/>
      <c r="J106" s="112"/>
    </row>
    <row r="107" spans="5:10" ht="43.5" customHeight="1" x14ac:dyDescent="0.25">
      <c r="E107" s="115"/>
      <c r="F107" s="109"/>
      <c r="G107" s="114"/>
      <c r="I107" s="150"/>
      <c r="J107" s="112"/>
    </row>
    <row r="108" spans="5:10" ht="43.5" customHeight="1" x14ac:dyDescent="0.25">
      <c r="E108" s="115"/>
      <c r="F108" s="109"/>
      <c r="G108" s="114"/>
      <c r="I108" s="150"/>
      <c r="J108" s="112"/>
    </row>
    <row r="109" spans="5:10" ht="43.5" customHeight="1" x14ac:dyDescent="0.25">
      <c r="E109" s="115"/>
      <c r="F109" s="109"/>
      <c r="G109" s="114"/>
      <c r="I109" s="150"/>
      <c r="J109" s="112"/>
    </row>
    <row r="110" spans="5:10" ht="43.5" customHeight="1" x14ac:dyDescent="0.25">
      <c r="E110" s="115"/>
      <c r="F110" s="109"/>
      <c r="G110" s="114"/>
      <c r="I110" s="150"/>
      <c r="J110" s="112"/>
    </row>
    <row r="111" spans="5:10" ht="43.5" customHeight="1" x14ac:dyDescent="0.25">
      <c r="E111" s="115"/>
      <c r="F111" s="109"/>
      <c r="G111" s="114"/>
      <c r="I111" s="150"/>
      <c r="J111" s="112"/>
    </row>
    <row r="112" spans="5:10" ht="43.5" customHeight="1" x14ac:dyDescent="0.25">
      <c r="E112" s="115"/>
      <c r="F112" s="109"/>
      <c r="G112" s="114"/>
      <c r="I112" s="150"/>
      <c r="J112" s="112"/>
    </row>
    <row r="113" spans="5:10" ht="43.5" customHeight="1" x14ac:dyDescent="0.25">
      <c r="E113" s="115"/>
      <c r="F113" s="109"/>
      <c r="G113" s="114"/>
      <c r="I113" s="150"/>
      <c r="J113" s="112"/>
    </row>
    <row r="114" spans="5:10" ht="43.5" customHeight="1" x14ac:dyDescent="0.25">
      <c r="E114" s="115"/>
      <c r="F114" s="109"/>
      <c r="G114" s="114"/>
      <c r="I114" s="150"/>
      <c r="J114" s="112"/>
    </row>
    <row r="115" spans="5:10" ht="43.5" customHeight="1" x14ac:dyDescent="0.25">
      <c r="E115" s="115"/>
      <c r="F115" s="109"/>
      <c r="G115" s="114"/>
      <c r="I115" s="150"/>
      <c r="J115" s="112"/>
    </row>
    <row r="116" spans="5:10" ht="43.5" customHeight="1" x14ac:dyDescent="0.25">
      <c r="E116" s="115"/>
      <c r="F116" s="109"/>
      <c r="G116" s="114"/>
      <c r="I116" s="150"/>
      <c r="J116" s="112"/>
    </row>
    <row r="117" spans="5:10" ht="43.5" customHeight="1" x14ac:dyDescent="0.25">
      <c r="E117" s="115"/>
      <c r="F117" s="109"/>
      <c r="G117" s="114"/>
      <c r="I117" s="150"/>
      <c r="J117" s="112"/>
    </row>
    <row r="118" spans="5:10" ht="43.5" customHeight="1" x14ac:dyDescent="0.25">
      <c r="E118" s="115"/>
      <c r="F118" s="109"/>
      <c r="G118" s="114"/>
      <c r="I118" s="150"/>
      <c r="J118" s="112"/>
    </row>
    <row r="119" spans="5:10" ht="43.5" customHeight="1" x14ac:dyDescent="0.25">
      <c r="E119" s="115"/>
      <c r="F119" s="109"/>
      <c r="G119" s="114"/>
      <c r="I119" s="150"/>
      <c r="J119" s="112"/>
    </row>
    <row r="120" spans="5:10" ht="43.5" customHeight="1" x14ac:dyDescent="0.25">
      <c r="E120" s="115"/>
      <c r="F120" s="109"/>
      <c r="G120" s="114"/>
      <c r="I120" s="150"/>
      <c r="J120" s="112"/>
    </row>
    <row r="121" spans="5:10" ht="43.5" customHeight="1" x14ac:dyDescent="0.25">
      <c r="E121" s="115"/>
      <c r="F121" s="109"/>
      <c r="G121" s="114"/>
      <c r="I121" s="150"/>
      <c r="J121" s="112"/>
    </row>
    <row r="122" spans="5:10" ht="43.5" customHeight="1" x14ac:dyDescent="0.25">
      <c r="E122" s="115"/>
      <c r="F122" s="109"/>
      <c r="G122" s="114"/>
      <c r="I122" s="150"/>
      <c r="J122" s="112"/>
    </row>
    <row r="123" spans="5:10" ht="43.5" customHeight="1" x14ac:dyDescent="0.25">
      <c r="E123" s="115"/>
      <c r="F123" s="109"/>
      <c r="G123" s="114"/>
      <c r="I123" s="150"/>
      <c r="J123" s="112"/>
    </row>
    <row r="124" spans="5:10" ht="43.5" customHeight="1" x14ac:dyDescent="0.25">
      <c r="E124" s="115"/>
      <c r="F124" s="109"/>
      <c r="G124" s="114"/>
      <c r="I124" s="150"/>
      <c r="J124" s="112"/>
    </row>
    <row r="125" spans="5:10" ht="43.5" customHeight="1" x14ac:dyDescent="0.25">
      <c r="E125" s="115"/>
      <c r="F125" s="109"/>
      <c r="G125" s="114"/>
      <c r="I125" s="150"/>
      <c r="J125" s="112"/>
    </row>
    <row r="126" spans="5:10" ht="43.5" customHeight="1" x14ac:dyDescent="0.25">
      <c r="E126" s="115"/>
      <c r="F126" s="109"/>
      <c r="G126" s="114"/>
      <c r="I126" s="150"/>
      <c r="J126" s="112"/>
    </row>
    <row r="127" spans="5:10" ht="43.5" customHeight="1" x14ac:dyDescent="0.25">
      <c r="E127" s="115"/>
      <c r="F127" s="109"/>
      <c r="G127" s="114"/>
      <c r="I127" s="150"/>
      <c r="J127" s="112"/>
    </row>
    <row r="128" spans="5:10" ht="43.5" customHeight="1" x14ac:dyDescent="0.25">
      <c r="E128" s="115"/>
      <c r="F128" s="109"/>
      <c r="G128" s="114"/>
      <c r="I128" s="150"/>
      <c r="J128" s="112"/>
    </row>
    <row r="129" spans="5:10" ht="43.5" customHeight="1" x14ac:dyDescent="0.25">
      <c r="E129" s="115"/>
      <c r="F129" s="109"/>
      <c r="G129" s="114"/>
      <c r="I129" s="150"/>
      <c r="J129" s="112"/>
    </row>
    <row r="130" spans="5:10" ht="43.5" customHeight="1" x14ac:dyDescent="0.25">
      <c r="E130" s="115"/>
      <c r="F130" s="109"/>
      <c r="G130" s="114"/>
      <c r="I130" s="150"/>
      <c r="J130" s="112"/>
    </row>
    <row r="131" spans="5:10" ht="43.5" customHeight="1" x14ac:dyDescent="0.25">
      <c r="E131" s="115"/>
      <c r="F131" s="109"/>
      <c r="G131" s="114"/>
      <c r="I131" s="150"/>
      <c r="J131" s="112"/>
    </row>
    <row r="132" spans="5:10" ht="43.5" customHeight="1" x14ac:dyDescent="0.25">
      <c r="E132" s="115"/>
      <c r="F132" s="109"/>
      <c r="G132" s="114"/>
      <c r="I132" s="150"/>
      <c r="J132" s="112"/>
    </row>
    <row r="133" spans="5:10" ht="43.5" customHeight="1" x14ac:dyDescent="0.25">
      <c r="E133" s="115"/>
      <c r="F133" s="109"/>
      <c r="G133" s="114"/>
      <c r="I133" s="150"/>
      <c r="J133" s="112"/>
    </row>
    <row r="134" spans="5:10" ht="43.5" customHeight="1" x14ac:dyDescent="0.25">
      <c r="E134" s="115"/>
      <c r="F134" s="109"/>
      <c r="G134" s="114"/>
      <c r="I134" s="150"/>
      <c r="J134" s="112"/>
    </row>
    <row r="135" spans="5:10" ht="43.5" customHeight="1" x14ac:dyDescent="0.25">
      <c r="E135" s="115"/>
      <c r="F135" s="109"/>
      <c r="G135" s="114"/>
      <c r="I135" s="150"/>
      <c r="J135" s="112"/>
    </row>
    <row r="136" spans="5:10" ht="43.5" customHeight="1" x14ac:dyDescent="0.25">
      <c r="E136" s="115"/>
      <c r="F136" s="109"/>
      <c r="G136" s="114"/>
      <c r="I136" s="150"/>
      <c r="J136" s="112"/>
    </row>
    <row r="137" spans="5:10" ht="43.5" customHeight="1" x14ac:dyDescent="0.25">
      <c r="E137" s="115"/>
      <c r="F137" s="109"/>
      <c r="G137" s="114"/>
      <c r="I137" s="150"/>
      <c r="J137" s="112"/>
    </row>
    <row r="138" spans="5:10" ht="43.5" customHeight="1" x14ac:dyDescent="0.25">
      <c r="E138" s="115"/>
      <c r="F138" s="109"/>
      <c r="G138" s="114"/>
      <c r="I138" s="150"/>
      <c r="J138" s="112"/>
    </row>
    <row r="139" spans="5:10" ht="43.5" customHeight="1" x14ac:dyDescent="0.25">
      <c r="E139" s="115"/>
      <c r="F139" s="109"/>
      <c r="G139" s="114"/>
      <c r="I139" s="150"/>
      <c r="J139" s="112"/>
    </row>
    <row r="140" spans="5:10" ht="43.5" customHeight="1" x14ac:dyDescent="0.25">
      <c r="E140" s="115"/>
      <c r="F140" s="109"/>
      <c r="G140" s="114"/>
      <c r="I140" s="150"/>
      <c r="J140" s="112"/>
    </row>
    <row r="141" spans="5:10" ht="43.5" customHeight="1" x14ac:dyDescent="0.25">
      <c r="E141" s="115"/>
      <c r="F141" s="109"/>
      <c r="G141" s="114"/>
      <c r="I141" s="150"/>
      <c r="J141" s="112"/>
    </row>
    <row r="142" spans="5:10" ht="43.5" customHeight="1" x14ac:dyDescent="0.25">
      <c r="E142" s="115"/>
      <c r="F142" s="109"/>
      <c r="G142" s="114"/>
      <c r="I142" s="150"/>
      <c r="J142" s="112"/>
    </row>
    <row r="143" spans="5:10" ht="43.5" customHeight="1" x14ac:dyDescent="0.25">
      <c r="E143" s="115"/>
      <c r="F143" s="109"/>
      <c r="G143" s="114"/>
      <c r="I143" s="150"/>
      <c r="J143" s="112"/>
    </row>
    <row r="144" spans="5:10" ht="43.5" customHeight="1" x14ac:dyDescent="0.25">
      <c r="E144" s="115"/>
      <c r="F144" s="109"/>
      <c r="G144" s="114"/>
      <c r="I144" s="150"/>
      <c r="J144" s="112"/>
    </row>
    <row r="145" spans="5:10" ht="43.5" customHeight="1" x14ac:dyDescent="0.25">
      <c r="E145" s="115"/>
      <c r="F145" s="109"/>
      <c r="G145" s="114"/>
      <c r="I145" s="150"/>
      <c r="J145" s="112"/>
    </row>
    <row r="146" spans="5:10" ht="43.5" customHeight="1" x14ac:dyDescent="0.25">
      <c r="E146" s="115"/>
      <c r="F146" s="109"/>
      <c r="G146" s="114"/>
      <c r="I146" s="150"/>
      <c r="J146" s="112"/>
    </row>
    <row r="147" spans="5:10" ht="43.5" customHeight="1" x14ac:dyDescent="0.25">
      <c r="E147" s="115"/>
      <c r="F147" s="109"/>
      <c r="G147" s="114"/>
      <c r="I147" s="150"/>
      <c r="J147" s="112"/>
    </row>
    <row r="148" spans="5:10" ht="43.5" customHeight="1" x14ac:dyDescent="0.25">
      <c r="E148" s="115"/>
      <c r="F148" s="109"/>
      <c r="G148" s="114"/>
      <c r="I148" s="150"/>
      <c r="J148" s="112"/>
    </row>
    <row r="149" spans="5:10" ht="43.5" customHeight="1" x14ac:dyDescent="0.25">
      <c r="E149" s="115"/>
      <c r="F149" s="109"/>
      <c r="G149" s="114"/>
      <c r="I149" s="150"/>
      <c r="J149" s="112"/>
    </row>
    <row r="150" spans="5:10" ht="43.5" customHeight="1" x14ac:dyDescent="0.25">
      <c r="E150" s="115"/>
      <c r="F150" s="109"/>
      <c r="G150" s="114"/>
      <c r="I150" s="150"/>
      <c r="J150" s="112"/>
    </row>
    <row r="151" spans="5:10" ht="43.5" customHeight="1" x14ac:dyDescent="0.25">
      <c r="E151" s="115"/>
      <c r="F151" s="109"/>
      <c r="G151" s="114"/>
      <c r="I151" s="150"/>
      <c r="J151" s="112"/>
    </row>
    <row r="152" spans="5:10" ht="43.5" customHeight="1" x14ac:dyDescent="0.25">
      <c r="E152" s="115"/>
      <c r="F152" s="109"/>
      <c r="G152" s="114"/>
      <c r="I152" s="150"/>
      <c r="J152" s="112"/>
    </row>
    <row r="153" spans="5:10" ht="43.5" customHeight="1" x14ac:dyDescent="0.25">
      <c r="E153" s="115"/>
      <c r="F153" s="109"/>
      <c r="G153" s="114"/>
      <c r="I153" s="150"/>
      <c r="J153" s="112"/>
    </row>
    <row r="154" spans="5:10" ht="43.5" customHeight="1" x14ac:dyDescent="0.25">
      <c r="E154" s="115"/>
      <c r="F154" s="109"/>
      <c r="G154" s="114"/>
      <c r="I154" s="150"/>
      <c r="J154" s="112"/>
    </row>
    <row r="155" spans="5:10" ht="43.5" customHeight="1" x14ac:dyDescent="0.25">
      <c r="E155" s="115"/>
      <c r="F155" s="109"/>
      <c r="G155" s="114"/>
      <c r="I155" s="150"/>
      <c r="J155" s="112"/>
    </row>
    <row r="156" spans="5:10" ht="43.5" customHeight="1" x14ac:dyDescent="0.25">
      <c r="E156" s="115"/>
      <c r="F156" s="109"/>
      <c r="G156" s="114"/>
      <c r="I156" s="150"/>
      <c r="J156" s="112"/>
    </row>
    <row r="157" spans="5:10" ht="43.5" customHeight="1" x14ac:dyDescent="0.25">
      <c r="E157" s="115"/>
      <c r="F157" s="109"/>
      <c r="G157" s="114"/>
      <c r="I157" s="150"/>
      <c r="J157" s="112"/>
    </row>
    <row r="158" spans="5:10" ht="43.5" customHeight="1" x14ac:dyDescent="0.25">
      <c r="E158" s="115"/>
      <c r="F158" s="109"/>
      <c r="G158" s="114"/>
      <c r="I158" s="150"/>
      <c r="J158" s="112"/>
    </row>
    <row r="159" spans="5:10" ht="43.5" customHeight="1" x14ac:dyDescent="0.25">
      <c r="E159" s="115"/>
      <c r="F159" s="109"/>
      <c r="G159" s="114"/>
      <c r="I159" s="150"/>
      <c r="J159" s="112"/>
    </row>
    <row r="160" spans="5:10" ht="43.5" customHeight="1" x14ac:dyDescent="0.25">
      <c r="E160" s="115"/>
      <c r="F160" s="109"/>
      <c r="G160" s="114"/>
      <c r="I160" s="150"/>
      <c r="J160" s="112"/>
    </row>
    <row r="161" spans="5:10" ht="43.5" customHeight="1" x14ac:dyDescent="0.25">
      <c r="E161" s="115"/>
      <c r="F161" s="109"/>
      <c r="G161" s="114"/>
      <c r="I161" s="150"/>
      <c r="J161" s="112"/>
    </row>
    <row r="162" spans="5:10" ht="43.5" customHeight="1" x14ac:dyDescent="0.25">
      <c r="E162" s="115"/>
      <c r="F162" s="109"/>
      <c r="G162" s="114"/>
      <c r="I162" s="150"/>
      <c r="J162" s="112"/>
    </row>
    <row r="163" spans="5:10" ht="43.5" customHeight="1" x14ac:dyDescent="0.25">
      <c r="E163" s="115"/>
      <c r="F163" s="109"/>
      <c r="G163" s="114"/>
      <c r="I163" s="150"/>
      <c r="J163" s="112"/>
    </row>
    <row r="164" spans="5:10" ht="43.5" customHeight="1" x14ac:dyDescent="0.25">
      <c r="E164" s="115"/>
      <c r="F164" s="109"/>
      <c r="G164" s="114"/>
      <c r="I164" s="150"/>
      <c r="J164" s="112"/>
    </row>
    <row r="165" spans="5:10" ht="43.5" customHeight="1" x14ac:dyDescent="0.25">
      <c r="E165" s="115"/>
      <c r="F165" s="109"/>
      <c r="G165" s="114"/>
      <c r="I165" s="150"/>
      <c r="J165" s="112"/>
    </row>
    <row r="166" spans="5:10" ht="43.5" customHeight="1" x14ac:dyDescent="0.25">
      <c r="E166" s="115"/>
      <c r="F166" s="109"/>
      <c r="G166" s="114"/>
      <c r="I166" s="150"/>
      <c r="J166" s="112"/>
    </row>
    <row r="167" spans="5:10" ht="43.5" customHeight="1" x14ac:dyDescent="0.25">
      <c r="E167" s="115"/>
      <c r="F167" s="109"/>
      <c r="G167" s="114"/>
      <c r="I167" s="150"/>
      <c r="J167" s="112"/>
    </row>
    <row r="168" spans="5:10" ht="43.5" customHeight="1" x14ac:dyDescent="0.25">
      <c r="E168" s="115"/>
      <c r="F168" s="109"/>
      <c r="G168" s="114"/>
      <c r="I168" s="150"/>
      <c r="J168" s="112"/>
    </row>
    <row r="169" spans="5:10" ht="43.5" customHeight="1" x14ac:dyDescent="0.25">
      <c r="E169" s="115"/>
      <c r="F169" s="109"/>
      <c r="G169" s="114"/>
      <c r="I169" s="150"/>
      <c r="J169" s="112"/>
    </row>
    <row r="170" spans="5:10" ht="43.5" customHeight="1" x14ac:dyDescent="0.25">
      <c r="E170" s="115"/>
      <c r="F170" s="109"/>
      <c r="G170" s="114"/>
      <c r="I170" s="150"/>
      <c r="J170" s="112"/>
    </row>
    <row r="171" spans="5:10" ht="43.5" customHeight="1" x14ac:dyDescent="0.25">
      <c r="E171" s="115"/>
      <c r="F171" s="109"/>
      <c r="G171" s="114"/>
      <c r="I171" s="150"/>
      <c r="J171" s="112"/>
    </row>
    <row r="172" spans="5:10" ht="43.5" customHeight="1" x14ac:dyDescent="0.25">
      <c r="E172" s="115"/>
      <c r="F172" s="109"/>
      <c r="G172" s="114"/>
      <c r="I172" s="150"/>
      <c r="J172" s="112"/>
    </row>
    <row r="173" spans="5:10" ht="43.5" customHeight="1" x14ac:dyDescent="0.25">
      <c r="E173" s="115"/>
      <c r="F173" s="109"/>
      <c r="G173" s="114"/>
      <c r="I173" s="150"/>
      <c r="J173" s="112"/>
    </row>
    <row r="174" spans="5:10" ht="43.5" customHeight="1" x14ac:dyDescent="0.25">
      <c r="E174" s="115"/>
      <c r="F174" s="109"/>
      <c r="G174" s="114"/>
      <c r="I174" s="150"/>
      <c r="J174" s="112"/>
    </row>
    <row r="175" spans="5:10" ht="43.5" customHeight="1" x14ac:dyDescent="0.25">
      <c r="E175" s="115"/>
      <c r="F175" s="109"/>
      <c r="G175" s="114"/>
      <c r="I175" s="150"/>
      <c r="J175" s="112"/>
    </row>
    <row r="176" spans="5:10" ht="43.5" customHeight="1" x14ac:dyDescent="0.25">
      <c r="E176" s="115"/>
      <c r="F176" s="109"/>
      <c r="G176" s="114"/>
      <c r="I176" s="150"/>
      <c r="J176" s="112"/>
    </row>
    <row r="177" spans="5:10" ht="43.5" customHeight="1" x14ac:dyDescent="0.25">
      <c r="E177" s="115"/>
      <c r="F177" s="109"/>
      <c r="G177" s="114"/>
      <c r="I177" s="150"/>
      <c r="J177" s="112"/>
    </row>
    <row r="178" spans="5:10" ht="43.5" customHeight="1" x14ac:dyDescent="0.25">
      <c r="E178" s="115"/>
      <c r="F178" s="109"/>
      <c r="G178" s="114"/>
      <c r="I178" s="150"/>
      <c r="J178" s="112"/>
    </row>
    <row r="179" spans="5:10" ht="43.5" customHeight="1" x14ac:dyDescent="0.25">
      <c r="E179" s="115"/>
      <c r="F179" s="109"/>
      <c r="G179" s="114"/>
      <c r="I179" s="150"/>
      <c r="J179" s="112"/>
    </row>
    <row r="180" spans="5:10" ht="43.5" customHeight="1" x14ac:dyDescent="0.25">
      <c r="E180" s="115"/>
      <c r="F180" s="109"/>
      <c r="G180" s="114"/>
      <c r="I180" s="150"/>
      <c r="J180" s="112"/>
    </row>
    <row r="181" spans="5:10" ht="43.5" customHeight="1" x14ac:dyDescent="0.25">
      <c r="E181" s="115"/>
      <c r="F181" s="109"/>
      <c r="G181" s="114"/>
      <c r="I181" s="150"/>
      <c r="J181" s="112"/>
    </row>
    <row r="182" spans="5:10" ht="43.5" customHeight="1" x14ac:dyDescent="0.25">
      <c r="E182" s="115"/>
      <c r="F182" s="109"/>
      <c r="G182" s="114"/>
      <c r="I182" s="150"/>
      <c r="J182" s="112"/>
    </row>
    <row r="183" spans="5:10" ht="43.5" customHeight="1" x14ac:dyDescent="0.25">
      <c r="E183" s="115"/>
      <c r="F183" s="109"/>
      <c r="G183" s="114"/>
      <c r="I183" s="150"/>
      <c r="J183" s="112"/>
    </row>
    <row r="184" spans="5:10" ht="43.5" customHeight="1" x14ac:dyDescent="0.25">
      <c r="E184" s="115"/>
      <c r="F184" s="109"/>
      <c r="G184" s="114"/>
      <c r="I184" s="150"/>
      <c r="J184" s="112"/>
    </row>
    <row r="185" spans="5:10" ht="43.5" customHeight="1" x14ac:dyDescent="0.25">
      <c r="E185" s="115"/>
      <c r="F185" s="109"/>
      <c r="G185" s="114"/>
      <c r="I185" s="150"/>
      <c r="J185" s="112"/>
    </row>
    <row r="186" spans="5:10" ht="43.5" customHeight="1" x14ac:dyDescent="0.25">
      <c r="E186" s="115"/>
      <c r="F186" s="109"/>
      <c r="G186" s="114"/>
      <c r="I186" s="150"/>
      <c r="J186" s="112"/>
    </row>
    <row r="187" spans="5:10" ht="43.5" customHeight="1" x14ac:dyDescent="0.25">
      <c r="E187" s="115"/>
      <c r="F187" s="109"/>
      <c r="G187" s="114"/>
      <c r="I187" s="150"/>
      <c r="J187" s="112"/>
    </row>
    <row r="188" spans="5:10" ht="43.5" customHeight="1" x14ac:dyDescent="0.25">
      <c r="E188" s="115"/>
      <c r="F188" s="109"/>
      <c r="G188" s="114"/>
      <c r="I188" s="150"/>
      <c r="J188" s="112"/>
    </row>
    <row r="189" spans="5:10" ht="43.5" customHeight="1" x14ac:dyDescent="0.25">
      <c r="E189" s="115"/>
      <c r="F189" s="109"/>
      <c r="G189" s="114"/>
      <c r="I189" s="150"/>
      <c r="J189" s="112"/>
    </row>
    <row r="190" spans="5:10" ht="43.5" customHeight="1" x14ac:dyDescent="0.25">
      <c r="E190" s="115"/>
      <c r="F190" s="109"/>
      <c r="G190" s="114"/>
      <c r="I190" s="150"/>
      <c r="J190" s="112"/>
    </row>
    <row r="191" spans="5:10" ht="43.5" customHeight="1" x14ac:dyDescent="0.25">
      <c r="E191" s="115"/>
      <c r="F191" s="109"/>
      <c r="G191" s="114"/>
      <c r="I191" s="150"/>
      <c r="J191" s="112"/>
    </row>
    <row r="192" spans="5:10" ht="43.5" customHeight="1" x14ac:dyDescent="0.25">
      <c r="E192" s="115"/>
      <c r="F192" s="109"/>
      <c r="G192" s="114"/>
      <c r="I192" s="150"/>
      <c r="J192" s="112"/>
    </row>
    <row r="193" spans="5:10" ht="43.5" customHeight="1" x14ac:dyDescent="0.25">
      <c r="E193" s="115"/>
      <c r="F193" s="109"/>
      <c r="G193" s="114"/>
      <c r="I193" s="150"/>
      <c r="J193" s="112"/>
    </row>
    <row r="194" spans="5:10" ht="43.5" customHeight="1" x14ac:dyDescent="0.25">
      <c r="E194" s="115"/>
      <c r="F194" s="109"/>
      <c r="G194" s="114"/>
      <c r="I194" s="150"/>
      <c r="J194" s="112"/>
    </row>
    <row r="195" spans="5:10" ht="43.5" customHeight="1" x14ac:dyDescent="0.25">
      <c r="E195" s="115"/>
      <c r="F195" s="109"/>
      <c r="G195" s="114"/>
      <c r="I195" s="150"/>
      <c r="J195" s="112"/>
    </row>
    <row r="196" spans="5:10" ht="43.5" customHeight="1" x14ac:dyDescent="0.25">
      <c r="E196" s="115"/>
      <c r="F196" s="109"/>
      <c r="G196" s="114"/>
      <c r="I196" s="150"/>
      <c r="J196" s="112"/>
    </row>
    <row r="197" spans="5:10" ht="43.5" customHeight="1" x14ac:dyDescent="0.25">
      <c r="E197" s="115"/>
      <c r="F197" s="109"/>
      <c r="G197" s="114"/>
      <c r="I197" s="150"/>
      <c r="J197" s="112"/>
    </row>
    <row r="198" spans="5:10" ht="43.5" customHeight="1" x14ac:dyDescent="0.25">
      <c r="E198" s="115"/>
      <c r="F198" s="109"/>
      <c r="G198" s="114"/>
      <c r="I198" s="150"/>
      <c r="J198" s="112"/>
    </row>
    <row r="199" spans="5:10" ht="43.5" customHeight="1" x14ac:dyDescent="0.25">
      <c r="E199" s="115"/>
      <c r="F199" s="109"/>
      <c r="G199" s="114"/>
      <c r="I199" s="150"/>
      <c r="J199" s="112"/>
    </row>
    <row r="200" spans="5:10" ht="43.5" customHeight="1" x14ac:dyDescent="0.25">
      <c r="E200" s="115"/>
      <c r="F200" s="109"/>
      <c r="G200" s="114"/>
      <c r="I200" s="150"/>
      <c r="J200" s="112"/>
    </row>
    <row r="201" spans="5:10" ht="43.5" customHeight="1" x14ac:dyDescent="0.25">
      <c r="E201" s="115"/>
      <c r="F201" s="109"/>
      <c r="G201" s="114"/>
      <c r="I201" s="150"/>
      <c r="J201" s="112"/>
    </row>
    <row r="202" spans="5:10" ht="43.5" customHeight="1" x14ac:dyDescent="0.25">
      <c r="E202" s="115"/>
      <c r="F202" s="109"/>
      <c r="G202" s="114"/>
      <c r="I202" s="150"/>
      <c r="J202" s="112"/>
    </row>
    <row r="203" spans="5:10" ht="43.5" customHeight="1" x14ac:dyDescent="0.25">
      <c r="E203" s="115"/>
      <c r="F203" s="109"/>
      <c r="G203" s="114"/>
      <c r="I203" s="150"/>
      <c r="J203" s="112"/>
    </row>
    <row r="204" spans="5:10" ht="43.5" customHeight="1" x14ac:dyDescent="0.25">
      <c r="E204" s="115"/>
      <c r="F204" s="109"/>
      <c r="G204" s="114"/>
      <c r="I204" s="150"/>
      <c r="J204" s="112"/>
    </row>
    <row r="205" spans="5:10" ht="43.5" customHeight="1" x14ac:dyDescent="0.25">
      <c r="E205" s="115"/>
      <c r="F205" s="109"/>
      <c r="G205" s="114"/>
      <c r="I205" s="150"/>
      <c r="J205" s="112"/>
    </row>
    <row r="206" spans="5:10" ht="43.5" customHeight="1" x14ac:dyDescent="0.25">
      <c r="E206" s="115"/>
      <c r="F206" s="109"/>
      <c r="G206" s="114"/>
      <c r="I206" s="150"/>
      <c r="J206" s="112"/>
    </row>
    <row r="207" spans="5:10" ht="43.5" customHeight="1" x14ac:dyDescent="0.25">
      <c r="E207" s="115"/>
      <c r="F207" s="109"/>
      <c r="G207" s="114"/>
      <c r="I207" s="150"/>
      <c r="J207" s="112"/>
    </row>
    <row r="208" spans="5:10" ht="43.5" customHeight="1" x14ac:dyDescent="0.25">
      <c r="E208" s="115"/>
      <c r="F208" s="109"/>
      <c r="G208" s="114"/>
      <c r="I208" s="150"/>
      <c r="J208" s="112"/>
    </row>
    <row r="209" spans="5:10" ht="43.5" customHeight="1" x14ac:dyDescent="0.25">
      <c r="E209" s="115"/>
      <c r="F209" s="109"/>
      <c r="G209" s="114"/>
      <c r="I209" s="150"/>
      <c r="J209" s="112"/>
    </row>
    <row r="210" spans="5:10" ht="43.5" customHeight="1" x14ac:dyDescent="0.25">
      <c r="E210" s="115"/>
      <c r="F210" s="109"/>
      <c r="G210" s="114"/>
      <c r="I210" s="150"/>
      <c r="J210" s="112"/>
    </row>
    <row r="211" spans="5:10" ht="43.5" customHeight="1" x14ac:dyDescent="0.25">
      <c r="E211" s="115"/>
      <c r="F211" s="109"/>
      <c r="G211" s="114"/>
      <c r="I211" s="150"/>
      <c r="J211" s="112"/>
    </row>
    <row r="212" spans="5:10" ht="43.5" customHeight="1" x14ac:dyDescent="0.25">
      <c r="E212" s="115"/>
      <c r="F212" s="109"/>
      <c r="G212" s="114"/>
      <c r="I212" s="150"/>
      <c r="J212" s="112"/>
    </row>
    <row r="213" spans="5:10" ht="43.5" customHeight="1" x14ac:dyDescent="0.25">
      <c r="E213" s="115"/>
      <c r="F213" s="109"/>
      <c r="G213" s="114"/>
      <c r="I213" s="150"/>
      <c r="J213" s="112"/>
    </row>
    <row r="214" spans="5:10" ht="43.5" customHeight="1" x14ac:dyDescent="0.25">
      <c r="E214" s="115"/>
      <c r="F214" s="109"/>
      <c r="G214" s="114"/>
      <c r="I214" s="150"/>
      <c r="J214" s="112"/>
    </row>
    <row r="215" spans="5:10" ht="43.5" customHeight="1" x14ac:dyDescent="0.25">
      <c r="E215" s="115"/>
      <c r="F215" s="109"/>
      <c r="G215" s="114"/>
      <c r="I215" s="150"/>
      <c r="J215" s="112"/>
    </row>
    <row r="216" spans="5:10" ht="43.5" customHeight="1" x14ac:dyDescent="0.25">
      <c r="E216" s="115"/>
      <c r="F216" s="109"/>
      <c r="G216" s="114"/>
      <c r="I216" s="150"/>
      <c r="J216" s="112"/>
    </row>
    <row r="217" spans="5:10" ht="43.5" customHeight="1" x14ac:dyDescent="0.25">
      <c r="E217" s="115"/>
      <c r="F217" s="109"/>
      <c r="G217" s="114"/>
      <c r="I217" s="150"/>
      <c r="J217" s="112"/>
    </row>
    <row r="218" spans="5:10" ht="43.5" customHeight="1" x14ac:dyDescent="0.25">
      <c r="E218" s="115"/>
      <c r="F218" s="109"/>
      <c r="G218" s="114"/>
      <c r="I218" s="150"/>
      <c r="J218" s="112"/>
    </row>
    <row r="219" spans="5:10" ht="43.5" customHeight="1" x14ac:dyDescent="0.25">
      <c r="E219" s="115"/>
      <c r="F219" s="109"/>
      <c r="G219" s="114"/>
      <c r="I219" s="150"/>
      <c r="J219" s="112"/>
    </row>
    <row r="220" spans="5:10" ht="43.5" customHeight="1" x14ac:dyDescent="0.25">
      <c r="E220" s="115"/>
      <c r="F220" s="109"/>
      <c r="G220" s="114"/>
      <c r="I220" s="150"/>
      <c r="J220" s="112"/>
    </row>
    <row r="221" spans="5:10" ht="15.75" customHeight="1" x14ac:dyDescent="0.2"/>
    <row r="222" spans="5:10" ht="15.75" customHeight="1" x14ac:dyDescent="0.2"/>
    <row r="223" spans="5:10" ht="15.75" customHeight="1" x14ac:dyDescent="0.2"/>
    <row r="224" spans="5:10"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SkVfirhyuKPNeXxu2T37WHlMiA+RSoyDQeHq720cpi5C1DpLHHCxvo2vdIAx/KvZazZxpeTEjhIkXlbL7IIa9A==" saltValue="LLJLS1a+0JluCDyvBlKe1g==" spinCount="100000" sheet="1" objects="1" scenarios="1" selectLockedCells="1"/>
  <conditionalFormatting sqref="I22:I1000 I1 I4:I20">
    <cfRule type="containsText" dxfId="48" priority="1" operator="containsText" text="P">
      <formula>NOT(ISERROR(SEARCH(("P"),(I22))))</formula>
    </cfRule>
  </conditionalFormatting>
  <conditionalFormatting sqref="I2">
    <cfRule type="cellIs" dxfId="47" priority="2" operator="between">
      <formula>#REF!*0.5</formula>
      <formula>"$G$22*0.7"</formula>
    </cfRule>
  </conditionalFormatting>
  <conditionalFormatting sqref="I2">
    <cfRule type="cellIs" dxfId="46" priority="3" operator="lessThan">
      <formula>#REF!*0.5</formula>
    </cfRule>
  </conditionalFormatting>
  <conditionalFormatting sqref="I2">
    <cfRule type="cellIs" dxfId="45" priority="4" operator="greaterThan">
      <formula>#REF!*0.7</formula>
    </cfRule>
  </conditionalFormatting>
  <conditionalFormatting sqref="J9:J14">
    <cfRule type="containsText" dxfId="44" priority="5" operator="containsText" text="P">
      <formula>NOT(ISERROR(SEARCH(("P"),(J9))))</formula>
    </cfRule>
  </conditionalFormatting>
  <pageMargins left="0.7" right="0.7" top="0.75" bottom="0.75" header="0" footer="0"/>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1000"/>
  <sheetViews>
    <sheetView showGridLines="0" tabSelected="1" topLeftCell="A2" zoomScale="90" zoomScaleNormal="90" zoomScaleSheetLayoutView="70" workbookViewId="0">
      <selection activeCell="F18" sqref="F18"/>
    </sheetView>
  </sheetViews>
  <sheetFormatPr defaultColWidth="12.625" defaultRowHeight="15" customHeight="1" x14ac:dyDescent="0.2"/>
  <cols>
    <col min="1" max="1" width="2" customWidth="1"/>
    <col min="2" max="2" width="17.375" customWidth="1"/>
    <col min="3" max="3" width="3.625" customWidth="1"/>
    <col min="4" max="4" width="17" customWidth="1"/>
    <col min="5" max="5" width="42.5" customWidth="1"/>
    <col min="6" max="6" width="36" customWidth="1"/>
    <col min="7" max="7" width="36.375" customWidth="1"/>
    <col min="8" max="8" width="11.125" customWidth="1"/>
    <col min="9" max="9" width="7.625" style="149" customWidth="1"/>
    <col min="10" max="27" width="7.625" customWidth="1"/>
  </cols>
  <sheetData>
    <row r="1" spans="1:27" ht="22.5" customHeight="1" x14ac:dyDescent="0.2">
      <c r="A1" s="47"/>
      <c r="B1" s="48" t="s">
        <v>222</v>
      </c>
      <c r="C1" s="263"/>
      <c r="D1" s="263"/>
      <c r="E1" s="263"/>
      <c r="F1" s="19"/>
      <c r="G1" s="18"/>
      <c r="H1" s="263"/>
      <c r="I1" s="147"/>
      <c r="J1" s="263"/>
      <c r="K1" s="263"/>
      <c r="L1" s="263"/>
      <c r="M1" s="263"/>
      <c r="N1" s="263"/>
      <c r="O1" s="263"/>
      <c r="P1" s="263"/>
      <c r="Q1" s="263"/>
      <c r="R1" s="263"/>
      <c r="S1" s="263"/>
      <c r="T1" s="263"/>
      <c r="U1" s="263"/>
      <c r="V1" s="263"/>
      <c r="W1" s="263"/>
      <c r="X1" s="263"/>
      <c r="Y1" s="263"/>
      <c r="Z1" s="263"/>
      <c r="AA1" s="263"/>
    </row>
    <row r="2" spans="1:27" ht="22.5" customHeight="1" x14ac:dyDescent="0.35">
      <c r="A2" s="38"/>
      <c r="B2" s="38"/>
      <c r="C2" s="38"/>
      <c r="D2" s="39"/>
      <c r="E2" s="40"/>
      <c r="F2" s="41" t="s">
        <v>223</v>
      </c>
      <c r="G2" s="41"/>
      <c r="H2" s="263"/>
      <c r="I2" s="221"/>
      <c r="J2" s="263"/>
      <c r="K2" s="263"/>
      <c r="L2" s="263"/>
      <c r="M2" s="263"/>
      <c r="N2" s="263"/>
      <c r="O2" s="263"/>
      <c r="P2" s="263"/>
      <c r="Q2" s="263"/>
      <c r="R2" s="263"/>
      <c r="S2" s="263"/>
      <c r="T2" s="263"/>
      <c r="U2" s="263"/>
      <c r="V2" s="263"/>
      <c r="W2" s="263"/>
      <c r="X2" s="263"/>
      <c r="Y2" s="263"/>
      <c r="Z2" s="263"/>
      <c r="AA2" s="263"/>
    </row>
    <row r="3" spans="1:27" ht="10.5" customHeight="1" x14ac:dyDescent="0.25">
      <c r="A3" s="4"/>
      <c r="B3" s="4"/>
      <c r="C3" s="4"/>
      <c r="D3" s="4"/>
      <c r="E3" s="20"/>
      <c r="F3" s="15"/>
      <c r="G3" s="18"/>
      <c r="H3" s="263"/>
      <c r="J3" s="263"/>
      <c r="K3" s="263"/>
      <c r="L3" s="263"/>
      <c r="M3" s="263"/>
      <c r="N3" s="263"/>
      <c r="O3" s="263"/>
      <c r="P3" s="263"/>
      <c r="Q3" s="263"/>
      <c r="R3" s="263"/>
      <c r="S3" s="263"/>
      <c r="T3" s="263"/>
      <c r="U3" s="263"/>
      <c r="V3" s="263"/>
      <c r="W3" s="263"/>
      <c r="X3" s="263"/>
      <c r="Y3" s="263"/>
      <c r="Z3" s="263"/>
      <c r="AA3" s="263"/>
    </row>
    <row r="4" spans="1:27" ht="46.5" customHeight="1" x14ac:dyDescent="0.2">
      <c r="A4" s="42"/>
      <c r="B4" s="217" t="s">
        <v>169</v>
      </c>
      <c r="C4" s="217" t="s">
        <v>170</v>
      </c>
      <c r="D4" s="217" t="s">
        <v>171</v>
      </c>
      <c r="E4" s="217" t="s">
        <v>172</v>
      </c>
      <c r="F4" s="44" t="s">
        <v>224</v>
      </c>
      <c r="G4" s="44" t="s">
        <v>174</v>
      </c>
      <c r="H4" s="22"/>
      <c r="I4" s="147"/>
      <c r="J4" s="263"/>
      <c r="K4" s="263"/>
      <c r="L4" s="263"/>
      <c r="M4" s="263"/>
      <c r="N4" s="263"/>
      <c r="O4" s="263"/>
      <c r="P4" s="263"/>
      <c r="Q4" s="263"/>
      <c r="R4" s="263"/>
      <c r="S4" s="263"/>
      <c r="T4" s="263"/>
      <c r="U4" s="263"/>
      <c r="V4" s="263"/>
      <c r="W4" s="263"/>
      <c r="X4" s="263"/>
      <c r="Y4" s="263"/>
      <c r="Z4" s="263"/>
      <c r="AA4" s="263"/>
    </row>
    <row r="5" spans="1:27" ht="70.5" customHeight="1" x14ac:dyDescent="0.2">
      <c r="A5" s="24"/>
      <c r="B5" s="25" t="s">
        <v>78</v>
      </c>
      <c r="C5" s="25">
        <v>33</v>
      </c>
      <c r="D5" s="50" t="s">
        <v>222</v>
      </c>
      <c r="E5" s="27" t="s">
        <v>225</v>
      </c>
      <c r="F5" s="141" t="s">
        <v>176</v>
      </c>
      <c r="G5" s="27"/>
      <c r="H5" s="29"/>
      <c r="I5" s="147" t="str">
        <f t="shared" ref="I5:I11" si="0">IF(F5="","","P")</f>
        <v>P</v>
      </c>
      <c r="J5" s="43"/>
      <c r="K5" s="43"/>
      <c r="L5" s="43"/>
      <c r="M5" s="43"/>
      <c r="N5" s="43"/>
      <c r="O5" s="43"/>
      <c r="P5" s="43"/>
      <c r="Q5" s="43"/>
      <c r="R5" s="43"/>
      <c r="S5" s="43"/>
      <c r="T5" s="43"/>
      <c r="U5" s="43"/>
      <c r="V5" s="43"/>
      <c r="W5" s="43"/>
      <c r="X5" s="43"/>
      <c r="Y5" s="43"/>
      <c r="Z5" s="43"/>
      <c r="AA5" s="43"/>
    </row>
    <row r="6" spans="1:27" ht="46.5" customHeight="1" x14ac:dyDescent="0.2">
      <c r="A6" s="24"/>
      <c r="B6" s="25" t="s">
        <v>178</v>
      </c>
      <c r="C6" s="25">
        <v>34</v>
      </c>
      <c r="D6" s="50" t="s">
        <v>222</v>
      </c>
      <c r="E6" s="27" t="s">
        <v>226</v>
      </c>
      <c r="F6" s="102"/>
      <c r="G6" s="27"/>
      <c r="H6" s="29"/>
      <c r="I6" s="147" t="str">
        <f t="shared" si="0"/>
        <v/>
      </c>
      <c r="J6" s="43"/>
      <c r="K6" s="43"/>
      <c r="L6" s="43"/>
      <c r="M6" s="43"/>
      <c r="N6" s="43"/>
      <c r="O6" s="43"/>
      <c r="P6" s="43"/>
      <c r="Q6" s="43"/>
      <c r="R6" s="43"/>
      <c r="S6" s="43"/>
      <c r="T6" s="43"/>
      <c r="U6" s="43"/>
      <c r="V6" s="43"/>
      <c r="W6" s="43"/>
      <c r="X6" s="43"/>
      <c r="Y6" s="43"/>
      <c r="Z6" s="43"/>
      <c r="AA6" s="43"/>
    </row>
    <row r="7" spans="1:27" ht="46.5" customHeight="1" x14ac:dyDescent="0.2">
      <c r="A7" s="24"/>
      <c r="B7" s="25" t="s">
        <v>180</v>
      </c>
      <c r="C7" s="25">
        <v>35</v>
      </c>
      <c r="D7" s="50" t="s">
        <v>222</v>
      </c>
      <c r="E7" s="27" t="s">
        <v>227</v>
      </c>
      <c r="F7" s="102"/>
      <c r="G7" s="27"/>
      <c r="H7" s="29"/>
      <c r="I7" s="147" t="str">
        <f t="shared" si="0"/>
        <v/>
      </c>
      <c r="J7" s="43"/>
      <c r="K7" s="43"/>
      <c r="L7" s="43"/>
      <c r="M7" s="43"/>
      <c r="N7" s="43"/>
      <c r="O7" s="43"/>
      <c r="P7" s="43"/>
      <c r="Q7" s="43"/>
      <c r="R7" s="43"/>
      <c r="S7" s="43"/>
      <c r="T7" s="43"/>
      <c r="U7" s="43"/>
      <c r="V7" s="43"/>
      <c r="W7" s="43"/>
      <c r="X7" s="43"/>
      <c r="Y7" s="43"/>
      <c r="Z7" s="43"/>
      <c r="AA7" s="43"/>
    </row>
    <row r="8" spans="1:27" ht="46.5" customHeight="1" x14ac:dyDescent="0.2">
      <c r="A8" s="24"/>
      <c r="B8" s="25" t="s">
        <v>182</v>
      </c>
      <c r="C8" s="25">
        <v>36</v>
      </c>
      <c r="D8" s="50" t="s">
        <v>222</v>
      </c>
      <c r="E8" s="27" t="s">
        <v>228</v>
      </c>
      <c r="F8" s="102"/>
      <c r="G8" s="27"/>
      <c r="H8" s="29"/>
      <c r="I8" s="147" t="str">
        <f t="shared" si="0"/>
        <v/>
      </c>
      <c r="J8" s="43"/>
      <c r="K8" s="43"/>
      <c r="L8" s="43"/>
      <c r="M8" s="43"/>
      <c r="N8" s="43"/>
      <c r="O8" s="43"/>
      <c r="P8" s="43"/>
      <c r="Q8" s="43"/>
      <c r="R8" s="43"/>
      <c r="S8" s="43"/>
      <c r="T8" s="43"/>
      <c r="U8" s="43"/>
      <c r="V8" s="43"/>
      <c r="W8" s="43"/>
      <c r="X8" s="43"/>
      <c r="Y8" s="43"/>
      <c r="Z8" s="43"/>
      <c r="AA8" s="43"/>
    </row>
    <row r="9" spans="1:27" ht="46.5" customHeight="1" x14ac:dyDescent="0.2">
      <c r="A9" s="24"/>
      <c r="B9" s="25" t="s">
        <v>182</v>
      </c>
      <c r="C9" s="25">
        <v>37</v>
      </c>
      <c r="D9" s="50" t="s">
        <v>222</v>
      </c>
      <c r="E9" s="27" t="s">
        <v>229</v>
      </c>
      <c r="F9" s="102"/>
      <c r="G9" s="27"/>
      <c r="H9" s="263"/>
      <c r="I9" s="147" t="str">
        <f t="shared" si="0"/>
        <v/>
      </c>
      <c r="J9" s="43"/>
      <c r="K9" s="43"/>
      <c r="L9" s="43"/>
      <c r="M9" s="43"/>
      <c r="N9" s="43"/>
      <c r="O9" s="43"/>
      <c r="P9" s="43"/>
      <c r="Q9" s="43"/>
      <c r="R9" s="43"/>
      <c r="S9" s="43"/>
      <c r="T9" s="43"/>
      <c r="U9" s="43"/>
      <c r="V9" s="43"/>
      <c r="W9" s="43"/>
      <c r="X9" s="43"/>
      <c r="Y9" s="43"/>
      <c r="Z9" s="43"/>
      <c r="AA9" s="43"/>
    </row>
    <row r="10" spans="1:27" ht="46.5" customHeight="1" x14ac:dyDescent="0.2">
      <c r="A10" s="24"/>
      <c r="B10" s="25" t="s">
        <v>187</v>
      </c>
      <c r="C10" s="25">
        <v>38</v>
      </c>
      <c r="D10" s="50" t="s">
        <v>222</v>
      </c>
      <c r="E10" s="27" t="s">
        <v>230</v>
      </c>
      <c r="F10" s="102"/>
      <c r="G10" s="27"/>
      <c r="H10" s="35"/>
      <c r="I10" s="147" t="str">
        <f t="shared" si="0"/>
        <v/>
      </c>
      <c r="J10" s="43"/>
      <c r="K10" s="43"/>
      <c r="L10" s="43"/>
      <c r="M10" s="43"/>
      <c r="N10" s="43"/>
      <c r="O10" s="43"/>
      <c r="P10" s="43"/>
      <c r="Q10" s="43"/>
      <c r="R10" s="43"/>
      <c r="S10" s="43"/>
      <c r="T10" s="43"/>
      <c r="U10" s="43"/>
      <c r="V10" s="43"/>
      <c r="W10" s="43"/>
      <c r="X10" s="43"/>
      <c r="Y10" s="43"/>
      <c r="Z10" s="43"/>
      <c r="AA10" s="43"/>
    </row>
    <row r="11" spans="1:27" ht="66" customHeight="1" x14ac:dyDescent="0.25">
      <c r="A11" s="24"/>
      <c r="B11" s="25" t="s">
        <v>189</v>
      </c>
      <c r="C11" s="25">
        <v>39</v>
      </c>
      <c r="D11" s="50" t="s">
        <v>222</v>
      </c>
      <c r="E11" s="27" t="s">
        <v>231</v>
      </c>
      <c r="F11" s="102"/>
      <c r="G11" s="27"/>
      <c r="H11" s="33"/>
      <c r="I11" s="147" t="str">
        <f t="shared" si="0"/>
        <v/>
      </c>
      <c r="J11" s="43"/>
      <c r="K11" s="43"/>
      <c r="L11" s="43"/>
      <c r="M11" s="43"/>
      <c r="N11" s="43"/>
      <c r="O11" s="43"/>
      <c r="P11" s="43"/>
      <c r="Q11" s="43"/>
      <c r="R11" s="43"/>
      <c r="S11" s="43"/>
      <c r="T11" s="43"/>
      <c r="U11" s="43"/>
      <c r="V11" s="43"/>
      <c r="W11" s="43"/>
      <c r="X11" s="43"/>
      <c r="Y11" s="43"/>
      <c r="Z11" s="43"/>
      <c r="AA11" s="43"/>
    </row>
    <row r="12" spans="1:27" ht="66" customHeight="1" x14ac:dyDescent="0.25">
      <c r="A12" s="24"/>
      <c r="B12" s="53" t="s">
        <v>189</v>
      </c>
      <c r="C12" s="53">
        <v>40</v>
      </c>
      <c r="D12" s="54" t="s">
        <v>222</v>
      </c>
      <c r="E12" s="55" t="s">
        <v>232</v>
      </c>
      <c r="F12" s="142"/>
      <c r="G12" s="55" t="s">
        <v>233</v>
      </c>
      <c r="H12" s="33"/>
      <c r="I12" s="147"/>
      <c r="J12" s="43"/>
      <c r="K12" s="43"/>
      <c r="L12" s="43"/>
      <c r="M12" s="43"/>
      <c r="N12" s="43"/>
      <c r="O12" s="43"/>
      <c r="P12" s="43"/>
      <c r="Q12" s="43"/>
      <c r="R12" s="43"/>
      <c r="S12" s="43"/>
      <c r="T12" s="43"/>
      <c r="U12" s="43"/>
      <c r="V12" s="43"/>
      <c r="W12" s="43"/>
      <c r="X12" s="43"/>
      <c r="Y12" s="43"/>
      <c r="Z12" s="43"/>
      <c r="AA12" s="43"/>
    </row>
    <row r="13" spans="1:27" ht="46.5" customHeight="1" x14ac:dyDescent="0.25">
      <c r="A13" s="24"/>
      <c r="B13" s="26" t="s">
        <v>192</v>
      </c>
      <c r="C13" s="25">
        <v>41</v>
      </c>
      <c r="D13" s="56" t="s">
        <v>222</v>
      </c>
      <c r="E13" s="32" t="s">
        <v>234</v>
      </c>
      <c r="F13" s="143"/>
      <c r="G13" s="57"/>
      <c r="H13" s="29"/>
      <c r="I13" s="147" t="str">
        <f>IF(F13="","","P")</f>
        <v/>
      </c>
      <c r="J13" s="43"/>
      <c r="K13" s="43"/>
      <c r="L13" s="43"/>
      <c r="M13" s="43"/>
      <c r="N13" s="43"/>
      <c r="O13" s="43"/>
      <c r="P13" s="43"/>
      <c r="Q13" s="43"/>
      <c r="R13" s="43"/>
      <c r="S13" s="43"/>
      <c r="T13" s="43"/>
      <c r="U13" s="43"/>
      <c r="V13" s="43"/>
      <c r="W13" s="43"/>
      <c r="X13" s="43"/>
      <c r="Y13" s="43"/>
      <c r="Z13" s="43"/>
      <c r="AA13" s="43"/>
    </row>
    <row r="14" spans="1:27" ht="55.5" customHeight="1" x14ac:dyDescent="0.25">
      <c r="A14" s="24"/>
      <c r="B14" s="26" t="s">
        <v>192</v>
      </c>
      <c r="C14" s="25">
        <v>42</v>
      </c>
      <c r="D14" s="56" t="s">
        <v>222</v>
      </c>
      <c r="E14" s="27" t="s">
        <v>235</v>
      </c>
      <c r="F14" s="143"/>
      <c r="G14" s="32"/>
      <c r="H14" s="58"/>
      <c r="I14" s="147"/>
      <c r="J14" s="43"/>
      <c r="K14" s="43"/>
      <c r="L14" s="43"/>
      <c r="M14" s="43"/>
      <c r="N14" s="43"/>
      <c r="O14" s="43"/>
      <c r="P14" s="43"/>
      <c r="Q14" s="43"/>
      <c r="R14" s="43"/>
      <c r="S14" s="43"/>
      <c r="T14" s="43"/>
      <c r="U14" s="43"/>
      <c r="V14" s="43"/>
      <c r="W14" s="43"/>
      <c r="X14" s="43"/>
      <c r="Y14" s="43"/>
      <c r="Z14" s="43"/>
      <c r="AA14" s="43"/>
    </row>
    <row r="15" spans="1:27" ht="53.25" customHeight="1" x14ac:dyDescent="0.2">
      <c r="A15" s="24"/>
      <c r="B15" s="59" t="s">
        <v>195</v>
      </c>
      <c r="C15" s="59">
        <v>43</v>
      </c>
      <c r="D15" s="60" t="s">
        <v>222</v>
      </c>
      <c r="E15" s="61" t="s">
        <v>236</v>
      </c>
      <c r="F15" s="144"/>
      <c r="G15" s="61"/>
      <c r="H15" s="43"/>
      <c r="I15" s="147" t="str">
        <f>IF(F15="","","P")</f>
        <v/>
      </c>
      <c r="J15" s="43"/>
      <c r="K15" s="43"/>
      <c r="L15" s="43"/>
      <c r="M15" s="43"/>
      <c r="N15" s="43"/>
      <c r="O15" s="43"/>
      <c r="P15" s="43"/>
      <c r="Q15" s="43"/>
      <c r="R15" s="43"/>
      <c r="S15" s="43"/>
      <c r="T15" s="43"/>
      <c r="U15" s="43"/>
      <c r="V15" s="43"/>
      <c r="W15" s="43"/>
      <c r="X15" s="43"/>
      <c r="Y15" s="43"/>
      <c r="Z15" s="43"/>
      <c r="AA15" s="43"/>
    </row>
    <row r="16" spans="1:27" ht="53.25" customHeight="1" x14ac:dyDescent="0.2">
      <c r="A16" s="62"/>
      <c r="B16" s="26" t="s">
        <v>198</v>
      </c>
      <c r="C16" s="25">
        <v>44</v>
      </c>
      <c r="D16" s="50" t="s">
        <v>222</v>
      </c>
      <c r="E16" s="32" t="s">
        <v>237</v>
      </c>
      <c r="F16" s="102"/>
      <c r="G16" s="32" t="s">
        <v>238</v>
      </c>
      <c r="H16" s="43"/>
      <c r="I16" s="147"/>
      <c r="J16" s="43"/>
      <c r="K16" s="43"/>
      <c r="L16" s="43"/>
      <c r="M16" s="43"/>
      <c r="N16" s="43"/>
      <c r="O16" s="43"/>
      <c r="P16" s="43"/>
      <c r="Q16" s="43"/>
      <c r="R16" s="43"/>
      <c r="S16" s="43"/>
      <c r="T16" s="43"/>
      <c r="U16" s="43"/>
      <c r="V16" s="43"/>
      <c r="W16" s="43"/>
      <c r="X16" s="43"/>
      <c r="Y16" s="43"/>
      <c r="Z16" s="43"/>
      <c r="AA16" s="43"/>
    </row>
    <row r="17" spans="2:7" ht="14.25" customHeight="1" x14ac:dyDescent="0.2">
      <c r="B17" s="263"/>
      <c r="C17" s="263"/>
      <c r="D17" s="263"/>
      <c r="E17" s="263"/>
      <c r="F17" s="28"/>
      <c r="G17" s="20"/>
    </row>
    <row r="18" spans="2:7" ht="54.75" customHeight="1" x14ac:dyDescent="0.2">
      <c r="B18" s="25" t="s">
        <v>200</v>
      </c>
      <c r="C18" s="25">
        <v>41</v>
      </c>
      <c r="D18" s="66" t="s">
        <v>222</v>
      </c>
      <c r="E18" s="27" t="s">
        <v>239</v>
      </c>
      <c r="F18" s="145"/>
      <c r="G18" s="57"/>
    </row>
    <row r="19" spans="2:7" ht="14.25" customHeight="1" x14ac:dyDescent="0.2">
      <c r="B19" s="263"/>
      <c r="C19" s="263"/>
      <c r="D19" s="263"/>
      <c r="E19" s="263"/>
      <c r="F19" s="28"/>
      <c r="G19" s="20"/>
    </row>
    <row r="20" spans="2:7" ht="14.25" customHeight="1" x14ac:dyDescent="0.2">
      <c r="B20" s="263"/>
      <c r="C20" s="263"/>
      <c r="D20" s="263"/>
      <c r="E20" s="263"/>
      <c r="F20" s="28"/>
      <c r="G20" s="20"/>
    </row>
    <row r="21" spans="2:7" ht="14.25" customHeight="1" x14ac:dyDescent="0.2">
      <c r="B21" s="263"/>
      <c r="C21" s="263"/>
      <c r="D21" s="263"/>
      <c r="E21" s="263"/>
      <c r="F21" s="28"/>
      <c r="G21" s="20"/>
    </row>
    <row r="22" spans="2:7" ht="14.25" customHeight="1" x14ac:dyDescent="0.2">
      <c r="B22" s="263"/>
      <c r="C22" s="263"/>
      <c r="D22" s="263"/>
      <c r="E22" s="263"/>
      <c r="F22" s="28"/>
      <c r="G22" s="20"/>
    </row>
    <row r="23" spans="2:7" ht="14.25" customHeight="1" x14ac:dyDescent="0.2">
      <c r="B23" s="263"/>
      <c r="C23" s="263"/>
      <c r="D23" s="263"/>
      <c r="E23" s="263"/>
      <c r="F23" s="28"/>
      <c r="G23" s="20"/>
    </row>
    <row r="24" spans="2:7" ht="14.25" customHeight="1" x14ac:dyDescent="0.2">
      <c r="B24" s="263"/>
      <c r="C24" s="263"/>
      <c r="D24" s="263"/>
      <c r="E24" s="263"/>
      <c r="F24" s="28"/>
      <c r="G24" s="20"/>
    </row>
    <row r="25" spans="2:7" ht="14.25" customHeight="1" x14ac:dyDescent="0.2">
      <c r="B25" s="263"/>
      <c r="C25" s="263"/>
      <c r="D25" s="263"/>
      <c r="E25" s="263"/>
      <c r="F25" s="28"/>
      <c r="G25" s="20"/>
    </row>
    <row r="26" spans="2:7" ht="14.25" customHeight="1" x14ac:dyDescent="0.2">
      <c r="B26" s="263"/>
      <c r="C26" s="263"/>
      <c r="D26" s="263"/>
      <c r="E26" s="263"/>
      <c r="F26" s="28"/>
      <c r="G26" s="20"/>
    </row>
    <row r="27" spans="2:7" ht="14.25" customHeight="1" x14ac:dyDescent="0.2">
      <c r="B27" s="263"/>
      <c r="C27" s="263"/>
      <c r="D27" s="263"/>
      <c r="E27" s="263"/>
      <c r="F27" s="28"/>
      <c r="G27" s="20"/>
    </row>
    <row r="28" spans="2:7" ht="14.25" customHeight="1" x14ac:dyDescent="0.2">
      <c r="B28" s="263"/>
      <c r="C28" s="263"/>
      <c r="D28" s="263"/>
      <c r="E28" s="263"/>
      <c r="F28" s="28"/>
      <c r="G28" s="20"/>
    </row>
    <row r="29" spans="2:7" ht="14.25" customHeight="1" x14ac:dyDescent="0.2">
      <c r="B29" s="263"/>
      <c r="C29" s="263"/>
      <c r="D29" s="263"/>
      <c r="E29" s="263"/>
      <c r="F29" s="28"/>
      <c r="G29" s="20"/>
    </row>
    <row r="30" spans="2:7" ht="14.25" customHeight="1" x14ac:dyDescent="0.2">
      <c r="B30" s="263"/>
      <c r="C30" s="263"/>
      <c r="D30" s="263"/>
      <c r="E30" s="263"/>
      <c r="F30" s="28"/>
      <c r="G30" s="20"/>
    </row>
    <row r="31" spans="2:7" ht="14.25" customHeight="1" x14ac:dyDescent="0.2">
      <c r="B31" s="263"/>
      <c r="C31" s="263"/>
      <c r="D31" s="263"/>
      <c r="E31" s="263"/>
      <c r="F31" s="28"/>
      <c r="G31" s="20"/>
    </row>
    <row r="32" spans="2:7" ht="14.25" customHeight="1" x14ac:dyDescent="0.2">
      <c r="B32" s="263"/>
      <c r="C32" s="263"/>
      <c r="D32" s="263"/>
      <c r="E32" s="263"/>
      <c r="F32" s="28"/>
      <c r="G32" s="20"/>
    </row>
    <row r="33" spans="6:7" ht="14.25" customHeight="1" x14ac:dyDescent="0.2">
      <c r="F33" s="28"/>
      <c r="G33" s="20"/>
    </row>
    <row r="34" spans="6:7" ht="14.25" customHeight="1" x14ac:dyDescent="0.2">
      <c r="F34" s="28"/>
      <c r="G34" s="20"/>
    </row>
    <row r="35" spans="6:7" ht="14.25" customHeight="1" x14ac:dyDescent="0.2">
      <c r="F35" s="28"/>
      <c r="G35" s="20"/>
    </row>
    <row r="36" spans="6:7" ht="14.25" customHeight="1" x14ac:dyDescent="0.2">
      <c r="F36" s="28"/>
      <c r="G36" s="20"/>
    </row>
    <row r="37" spans="6:7" ht="14.25" customHeight="1" x14ac:dyDescent="0.2">
      <c r="F37" s="28"/>
      <c r="G37" s="20"/>
    </row>
    <row r="38" spans="6:7" ht="14.25" customHeight="1" x14ac:dyDescent="0.2">
      <c r="F38" s="28"/>
      <c r="G38" s="20"/>
    </row>
    <row r="39" spans="6:7" ht="14.25" customHeight="1" x14ac:dyDescent="0.2">
      <c r="F39" s="28"/>
      <c r="G39" s="20"/>
    </row>
    <row r="40" spans="6:7" ht="14.25" customHeight="1" x14ac:dyDescent="0.2">
      <c r="F40" s="28"/>
      <c r="G40" s="20"/>
    </row>
    <row r="41" spans="6:7" ht="14.25" customHeight="1" x14ac:dyDescent="0.2">
      <c r="F41" s="28"/>
      <c r="G41" s="20"/>
    </row>
    <row r="42" spans="6:7" ht="14.25" customHeight="1" x14ac:dyDescent="0.2">
      <c r="F42" s="28"/>
      <c r="G42" s="20"/>
    </row>
    <row r="43" spans="6:7" ht="14.25" customHeight="1" x14ac:dyDescent="0.2">
      <c r="F43" s="28"/>
      <c r="G43" s="20"/>
    </row>
    <row r="44" spans="6:7" ht="14.25" customHeight="1" x14ac:dyDescent="0.2">
      <c r="F44" s="28"/>
      <c r="G44" s="20"/>
    </row>
    <row r="45" spans="6:7" ht="14.25" customHeight="1" x14ac:dyDescent="0.2">
      <c r="F45" s="28"/>
      <c r="G45" s="20"/>
    </row>
    <row r="46" spans="6:7" ht="14.25" customHeight="1" x14ac:dyDescent="0.2">
      <c r="F46" s="28"/>
      <c r="G46" s="20"/>
    </row>
    <row r="47" spans="6:7" ht="14.25" customHeight="1" x14ac:dyDescent="0.2">
      <c r="F47" s="28"/>
      <c r="G47" s="20"/>
    </row>
    <row r="48" spans="6:7" ht="14.25" customHeight="1" x14ac:dyDescent="0.2">
      <c r="F48" s="28"/>
      <c r="G48" s="20"/>
    </row>
    <row r="49" spans="6:7" ht="14.25" customHeight="1" x14ac:dyDescent="0.2">
      <c r="F49" s="28"/>
      <c r="G49" s="20"/>
    </row>
    <row r="50" spans="6:7" ht="14.25" customHeight="1" x14ac:dyDescent="0.2">
      <c r="F50" s="28"/>
      <c r="G50" s="20"/>
    </row>
    <row r="51" spans="6:7" ht="14.25" customHeight="1" x14ac:dyDescent="0.2">
      <c r="F51" s="28"/>
      <c r="G51" s="20"/>
    </row>
    <row r="52" spans="6:7" ht="14.25" customHeight="1" x14ac:dyDescent="0.2">
      <c r="F52" s="28"/>
      <c r="G52" s="20"/>
    </row>
    <row r="53" spans="6:7" ht="14.25" customHeight="1" x14ac:dyDescent="0.2">
      <c r="F53" s="28"/>
      <c r="G53" s="20"/>
    </row>
    <row r="54" spans="6:7" ht="14.25" customHeight="1" x14ac:dyDescent="0.2">
      <c r="F54" s="28"/>
      <c r="G54" s="20"/>
    </row>
    <row r="55" spans="6:7" ht="14.25" customHeight="1" x14ac:dyDescent="0.2">
      <c r="F55" s="28"/>
      <c r="G55" s="20"/>
    </row>
    <row r="56" spans="6:7" ht="14.25" customHeight="1" x14ac:dyDescent="0.2">
      <c r="F56" s="28"/>
      <c r="G56" s="20"/>
    </row>
    <row r="57" spans="6:7" ht="14.25" customHeight="1" x14ac:dyDescent="0.2">
      <c r="F57" s="28"/>
      <c r="G57" s="20"/>
    </row>
    <row r="58" spans="6:7" ht="14.25" customHeight="1" x14ac:dyDescent="0.2">
      <c r="F58" s="28"/>
      <c r="G58" s="20"/>
    </row>
    <row r="59" spans="6:7" ht="14.25" customHeight="1" x14ac:dyDescent="0.2">
      <c r="F59" s="28"/>
      <c r="G59" s="20"/>
    </row>
    <row r="60" spans="6:7" ht="14.25" customHeight="1" x14ac:dyDescent="0.2">
      <c r="F60" s="28"/>
      <c r="G60" s="20"/>
    </row>
    <row r="61" spans="6:7" ht="14.25" customHeight="1" x14ac:dyDescent="0.2">
      <c r="F61" s="28"/>
      <c r="G61" s="20"/>
    </row>
    <row r="62" spans="6:7" ht="14.25" customHeight="1" x14ac:dyDescent="0.2">
      <c r="F62" s="28"/>
      <c r="G62" s="20"/>
    </row>
    <row r="63" spans="6:7" ht="14.25" customHeight="1" x14ac:dyDescent="0.2">
      <c r="F63" s="28"/>
      <c r="G63" s="20"/>
    </row>
    <row r="64" spans="6:7" ht="14.25" customHeight="1" x14ac:dyDescent="0.2">
      <c r="F64" s="28"/>
      <c r="G64" s="20"/>
    </row>
    <row r="65" spans="6:7" ht="14.25" customHeight="1" x14ac:dyDescent="0.2">
      <c r="F65" s="28"/>
      <c r="G65" s="20"/>
    </row>
    <row r="66" spans="6:7" ht="14.25" customHeight="1" x14ac:dyDescent="0.2">
      <c r="F66" s="28"/>
      <c r="G66" s="20"/>
    </row>
    <row r="67" spans="6:7" ht="14.25" customHeight="1" x14ac:dyDescent="0.2">
      <c r="F67" s="28"/>
      <c r="G67" s="20"/>
    </row>
    <row r="68" spans="6:7" ht="14.25" customHeight="1" x14ac:dyDescent="0.2">
      <c r="F68" s="28"/>
      <c r="G68" s="20"/>
    </row>
    <row r="69" spans="6:7" ht="14.25" customHeight="1" x14ac:dyDescent="0.2">
      <c r="F69" s="28"/>
      <c r="G69" s="20"/>
    </row>
    <row r="70" spans="6:7" ht="14.25" customHeight="1" x14ac:dyDescent="0.2">
      <c r="F70" s="28"/>
      <c r="G70" s="20"/>
    </row>
    <row r="71" spans="6:7" ht="14.25" customHeight="1" x14ac:dyDescent="0.2">
      <c r="F71" s="28"/>
      <c r="G71" s="20"/>
    </row>
    <row r="72" spans="6:7" ht="14.25" customHeight="1" x14ac:dyDescent="0.2">
      <c r="F72" s="28"/>
      <c r="G72" s="20"/>
    </row>
    <row r="73" spans="6:7" ht="14.25" customHeight="1" x14ac:dyDescent="0.2">
      <c r="F73" s="28"/>
      <c r="G73" s="20"/>
    </row>
    <row r="74" spans="6:7" ht="14.25" customHeight="1" x14ac:dyDescent="0.2">
      <c r="F74" s="28"/>
      <c r="G74" s="20"/>
    </row>
    <row r="75" spans="6:7" ht="14.25" customHeight="1" x14ac:dyDescent="0.2">
      <c r="F75" s="28"/>
      <c r="G75" s="20"/>
    </row>
    <row r="76" spans="6:7" ht="14.25" customHeight="1" x14ac:dyDescent="0.2">
      <c r="F76" s="28"/>
      <c r="G76" s="20"/>
    </row>
    <row r="77" spans="6:7" ht="14.25" customHeight="1" x14ac:dyDescent="0.2">
      <c r="F77" s="28"/>
      <c r="G77" s="20"/>
    </row>
    <row r="78" spans="6:7" ht="14.25" customHeight="1" x14ac:dyDescent="0.2">
      <c r="F78" s="28"/>
      <c r="G78" s="20"/>
    </row>
    <row r="79" spans="6:7" ht="14.25" customHeight="1" x14ac:dyDescent="0.2">
      <c r="F79" s="28"/>
      <c r="G79" s="20"/>
    </row>
    <row r="80" spans="6:7" ht="14.25" customHeight="1" x14ac:dyDescent="0.2">
      <c r="F80" s="28"/>
      <c r="G80" s="20"/>
    </row>
    <row r="81" spans="6:7" ht="14.25" customHeight="1" x14ac:dyDescent="0.2">
      <c r="F81" s="28"/>
      <c r="G81" s="20"/>
    </row>
    <row r="82" spans="6:7" ht="14.25" customHeight="1" x14ac:dyDescent="0.2">
      <c r="F82" s="28"/>
      <c r="G82" s="20"/>
    </row>
    <row r="83" spans="6:7" ht="14.25" customHeight="1" x14ac:dyDescent="0.2">
      <c r="F83" s="28"/>
      <c r="G83" s="20"/>
    </row>
    <row r="84" spans="6:7" ht="14.25" customHeight="1" x14ac:dyDescent="0.2">
      <c r="F84" s="28"/>
      <c r="G84" s="20"/>
    </row>
    <row r="85" spans="6:7" ht="14.25" customHeight="1" x14ac:dyDescent="0.2">
      <c r="F85" s="28"/>
      <c r="G85" s="20"/>
    </row>
    <row r="86" spans="6:7" ht="14.25" customHeight="1" x14ac:dyDescent="0.2">
      <c r="F86" s="28"/>
      <c r="G86" s="20"/>
    </row>
    <row r="87" spans="6:7" ht="14.25" customHeight="1" x14ac:dyDescent="0.2">
      <c r="F87" s="28"/>
      <c r="G87" s="20"/>
    </row>
    <row r="88" spans="6:7" ht="14.25" customHeight="1" x14ac:dyDescent="0.2">
      <c r="F88" s="28"/>
      <c r="G88" s="20"/>
    </row>
    <row r="89" spans="6:7" ht="14.25" customHeight="1" x14ac:dyDescent="0.2">
      <c r="F89" s="28"/>
      <c r="G89" s="20"/>
    </row>
    <row r="90" spans="6:7" ht="14.25" customHeight="1" x14ac:dyDescent="0.2">
      <c r="F90" s="28"/>
      <c r="G90" s="20"/>
    </row>
    <row r="91" spans="6:7" ht="14.25" customHeight="1" x14ac:dyDescent="0.2">
      <c r="F91" s="28"/>
      <c r="G91" s="20"/>
    </row>
    <row r="92" spans="6:7" ht="14.25" customHeight="1" x14ac:dyDescent="0.2">
      <c r="F92" s="28"/>
      <c r="G92" s="20"/>
    </row>
    <row r="93" spans="6:7" ht="14.25" customHeight="1" x14ac:dyDescent="0.2">
      <c r="F93" s="28"/>
      <c r="G93" s="20"/>
    </row>
    <row r="94" spans="6:7" ht="14.25" customHeight="1" x14ac:dyDescent="0.2">
      <c r="F94" s="28"/>
      <c r="G94" s="20"/>
    </row>
    <row r="95" spans="6:7" ht="14.25" customHeight="1" x14ac:dyDescent="0.2">
      <c r="F95" s="28"/>
      <c r="G95" s="20"/>
    </row>
    <row r="96" spans="6:7" ht="14.25" customHeight="1" x14ac:dyDescent="0.2">
      <c r="F96" s="28"/>
      <c r="G96" s="20"/>
    </row>
    <row r="97" spans="6:7" ht="14.25" customHeight="1" x14ac:dyDescent="0.2">
      <c r="F97" s="28"/>
      <c r="G97" s="20"/>
    </row>
    <row r="98" spans="6:7" ht="14.25" customHeight="1" x14ac:dyDescent="0.2">
      <c r="F98" s="28"/>
      <c r="G98" s="20"/>
    </row>
    <row r="99" spans="6:7" ht="14.25" customHeight="1" x14ac:dyDescent="0.2">
      <c r="F99" s="28"/>
      <c r="G99" s="20"/>
    </row>
    <row r="100" spans="6:7" ht="14.25" customHeight="1" x14ac:dyDescent="0.2">
      <c r="F100" s="28"/>
      <c r="G100" s="20"/>
    </row>
    <row r="101" spans="6:7" ht="14.25" customHeight="1" x14ac:dyDescent="0.2">
      <c r="F101" s="28"/>
      <c r="G101" s="20"/>
    </row>
    <row r="102" spans="6:7" ht="14.25" customHeight="1" x14ac:dyDescent="0.2">
      <c r="F102" s="28"/>
      <c r="G102" s="20"/>
    </row>
    <row r="103" spans="6:7" ht="14.25" customHeight="1" x14ac:dyDescent="0.2">
      <c r="F103" s="28"/>
      <c r="G103" s="20"/>
    </row>
    <row r="104" spans="6:7" ht="14.25" customHeight="1" x14ac:dyDescent="0.2">
      <c r="F104" s="28"/>
      <c r="G104" s="20"/>
    </row>
    <row r="105" spans="6:7" ht="14.25" customHeight="1" x14ac:dyDescent="0.2">
      <c r="F105" s="28"/>
      <c r="G105" s="20"/>
    </row>
    <row r="106" spans="6:7" ht="14.25" customHeight="1" x14ac:dyDescent="0.2">
      <c r="F106" s="28"/>
      <c r="G106" s="20"/>
    </row>
    <row r="107" spans="6:7" ht="14.25" customHeight="1" x14ac:dyDescent="0.2">
      <c r="F107" s="28"/>
      <c r="G107" s="20"/>
    </row>
    <row r="108" spans="6:7" ht="14.25" customHeight="1" x14ac:dyDescent="0.2">
      <c r="F108" s="28"/>
      <c r="G108" s="20"/>
    </row>
    <row r="109" spans="6:7" ht="14.25" customHeight="1" x14ac:dyDescent="0.2">
      <c r="F109" s="28"/>
      <c r="G109" s="20"/>
    </row>
    <row r="110" spans="6:7" ht="14.25" customHeight="1" x14ac:dyDescent="0.2">
      <c r="F110" s="28"/>
      <c r="G110" s="20"/>
    </row>
    <row r="111" spans="6:7" ht="14.25" customHeight="1" x14ac:dyDescent="0.2">
      <c r="F111" s="28"/>
      <c r="G111" s="20"/>
    </row>
    <row r="112" spans="6:7" ht="14.25" customHeight="1" x14ac:dyDescent="0.2">
      <c r="F112" s="28"/>
      <c r="G112" s="20"/>
    </row>
    <row r="113" spans="6:7" ht="14.25" customHeight="1" x14ac:dyDescent="0.2">
      <c r="F113" s="28"/>
      <c r="G113" s="20"/>
    </row>
    <row r="114" spans="6:7" ht="14.25" customHeight="1" x14ac:dyDescent="0.2">
      <c r="F114" s="28"/>
      <c r="G114" s="20"/>
    </row>
    <row r="115" spans="6:7" ht="14.25" customHeight="1" x14ac:dyDescent="0.2">
      <c r="F115" s="28"/>
      <c r="G115" s="20"/>
    </row>
    <row r="116" spans="6:7" ht="14.25" customHeight="1" x14ac:dyDescent="0.2">
      <c r="F116" s="28"/>
      <c r="G116" s="20"/>
    </row>
    <row r="117" spans="6:7" ht="14.25" customHeight="1" x14ac:dyDescent="0.2">
      <c r="F117" s="28"/>
      <c r="G117" s="20"/>
    </row>
    <row r="118" spans="6:7" ht="14.25" customHeight="1" x14ac:dyDescent="0.2">
      <c r="F118" s="28"/>
      <c r="G118" s="20"/>
    </row>
    <row r="119" spans="6:7" ht="14.25" customHeight="1" x14ac:dyDescent="0.2">
      <c r="F119" s="28"/>
      <c r="G119" s="20"/>
    </row>
    <row r="120" spans="6:7" ht="14.25" customHeight="1" x14ac:dyDescent="0.2">
      <c r="F120" s="28"/>
      <c r="G120" s="20"/>
    </row>
    <row r="121" spans="6:7" ht="14.25" customHeight="1" x14ac:dyDescent="0.2">
      <c r="F121" s="28"/>
      <c r="G121" s="20"/>
    </row>
    <row r="122" spans="6:7" ht="14.25" customHeight="1" x14ac:dyDescent="0.2">
      <c r="F122" s="28"/>
      <c r="G122" s="20"/>
    </row>
    <row r="123" spans="6:7" ht="14.25" customHeight="1" x14ac:dyDescent="0.2">
      <c r="F123" s="28"/>
      <c r="G123" s="20"/>
    </row>
    <row r="124" spans="6:7" ht="14.25" customHeight="1" x14ac:dyDescent="0.2">
      <c r="F124" s="28"/>
      <c r="G124" s="20"/>
    </row>
    <row r="125" spans="6:7" ht="14.25" customHeight="1" x14ac:dyDescent="0.2">
      <c r="F125" s="28"/>
      <c r="G125" s="20"/>
    </row>
    <row r="126" spans="6:7" ht="14.25" customHeight="1" x14ac:dyDescent="0.2">
      <c r="F126" s="28"/>
      <c r="G126" s="20"/>
    </row>
    <row r="127" spans="6:7" ht="14.25" customHeight="1" x14ac:dyDescent="0.2">
      <c r="F127" s="28"/>
      <c r="G127" s="20"/>
    </row>
    <row r="128" spans="6:7" ht="14.25" customHeight="1" x14ac:dyDescent="0.2">
      <c r="F128" s="28"/>
      <c r="G128" s="20"/>
    </row>
    <row r="129" spans="6:7" ht="14.25" customHeight="1" x14ac:dyDescent="0.2">
      <c r="F129" s="28"/>
      <c r="G129" s="20"/>
    </row>
    <row r="130" spans="6:7" ht="14.25" customHeight="1" x14ac:dyDescent="0.2">
      <c r="F130" s="28"/>
      <c r="G130" s="20"/>
    </row>
    <row r="131" spans="6:7" ht="14.25" customHeight="1" x14ac:dyDescent="0.2">
      <c r="F131" s="28"/>
      <c r="G131" s="20"/>
    </row>
    <row r="132" spans="6:7" ht="14.25" customHeight="1" x14ac:dyDescent="0.2">
      <c r="F132" s="28"/>
      <c r="G132" s="20"/>
    </row>
    <row r="133" spans="6:7" ht="14.25" customHeight="1" x14ac:dyDescent="0.2">
      <c r="F133" s="28"/>
      <c r="G133" s="20"/>
    </row>
    <row r="134" spans="6:7" ht="14.25" customHeight="1" x14ac:dyDescent="0.2">
      <c r="F134" s="28"/>
      <c r="G134" s="20"/>
    </row>
    <row r="135" spans="6:7" ht="14.25" customHeight="1" x14ac:dyDescent="0.2">
      <c r="F135" s="28"/>
      <c r="G135" s="20"/>
    </row>
    <row r="136" spans="6:7" ht="14.25" customHeight="1" x14ac:dyDescent="0.2">
      <c r="F136" s="28"/>
      <c r="G136" s="20"/>
    </row>
    <row r="137" spans="6:7" ht="14.25" customHeight="1" x14ac:dyDescent="0.2">
      <c r="F137" s="28"/>
      <c r="G137" s="20"/>
    </row>
    <row r="138" spans="6:7" ht="14.25" customHeight="1" x14ac:dyDescent="0.2">
      <c r="F138" s="28"/>
      <c r="G138" s="20"/>
    </row>
    <row r="139" spans="6:7" ht="14.25" customHeight="1" x14ac:dyDescent="0.2">
      <c r="F139" s="28"/>
      <c r="G139" s="20"/>
    </row>
    <row r="140" spans="6:7" ht="14.25" customHeight="1" x14ac:dyDescent="0.2">
      <c r="F140" s="28"/>
      <c r="G140" s="20"/>
    </row>
    <row r="141" spans="6:7" ht="14.25" customHeight="1" x14ac:dyDescent="0.2">
      <c r="F141" s="28"/>
      <c r="G141" s="20"/>
    </row>
    <row r="142" spans="6:7" ht="14.25" customHeight="1" x14ac:dyDescent="0.2">
      <c r="F142" s="28"/>
      <c r="G142" s="20"/>
    </row>
    <row r="143" spans="6:7" ht="14.25" customHeight="1" x14ac:dyDescent="0.2">
      <c r="F143" s="28"/>
      <c r="G143" s="20"/>
    </row>
    <row r="144" spans="6:7" ht="14.25" customHeight="1" x14ac:dyDescent="0.2">
      <c r="F144" s="28"/>
      <c r="G144" s="20"/>
    </row>
    <row r="145" spans="6:7" ht="14.25" customHeight="1" x14ac:dyDescent="0.2">
      <c r="F145" s="28"/>
      <c r="G145" s="20"/>
    </row>
    <row r="146" spans="6:7" ht="14.25" customHeight="1" x14ac:dyDescent="0.2">
      <c r="F146" s="28"/>
      <c r="G146" s="20"/>
    </row>
    <row r="147" spans="6:7" ht="14.25" customHeight="1" x14ac:dyDescent="0.2">
      <c r="F147" s="28"/>
      <c r="G147" s="20"/>
    </row>
    <row r="148" spans="6:7" ht="14.25" customHeight="1" x14ac:dyDescent="0.2">
      <c r="F148" s="28"/>
      <c r="G148" s="20"/>
    </row>
    <row r="149" spans="6:7" ht="14.25" customHeight="1" x14ac:dyDescent="0.2">
      <c r="F149" s="28"/>
      <c r="G149" s="20"/>
    </row>
    <row r="150" spans="6:7" ht="14.25" customHeight="1" x14ac:dyDescent="0.2">
      <c r="F150" s="28"/>
      <c r="G150" s="20"/>
    </row>
    <row r="151" spans="6:7" ht="14.25" customHeight="1" x14ac:dyDescent="0.2">
      <c r="F151" s="28"/>
      <c r="G151" s="20"/>
    </row>
    <row r="152" spans="6:7" ht="14.25" customHeight="1" x14ac:dyDescent="0.2">
      <c r="F152" s="28"/>
      <c r="G152" s="20"/>
    </row>
    <row r="153" spans="6:7" ht="14.25" customHeight="1" x14ac:dyDescent="0.2">
      <c r="F153" s="28"/>
      <c r="G153" s="20"/>
    </row>
    <row r="154" spans="6:7" ht="14.25" customHeight="1" x14ac:dyDescent="0.2">
      <c r="F154" s="28"/>
      <c r="G154" s="20"/>
    </row>
    <row r="155" spans="6:7" ht="14.25" customHeight="1" x14ac:dyDescent="0.2">
      <c r="F155" s="28"/>
      <c r="G155" s="20"/>
    </row>
    <row r="156" spans="6:7" ht="14.25" customHeight="1" x14ac:dyDescent="0.2">
      <c r="F156" s="28"/>
      <c r="G156" s="20"/>
    </row>
    <row r="157" spans="6:7" ht="14.25" customHeight="1" x14ac:dyDescent="0.2">
      <c r="F157" s="28"/>
      <c r="G157" s="20"/>
    </row>
    <row r="158" spans="6:7" ht="14.25" customHeight="1" x14ac:dyDescent="0.2">
      <c r="F158" s="28"/>
      <c r="G158" s="20"/>
    </row>
    <row r="159" spans="6:7" ht="14.25" customHeight="1" x14ac:dyDescent="0.2">
      <c r="F159" s="28"/>
      <c r="G159" s="20"/>
    </row>
    <row r="160" spans="6:7" ht="14.25" customHeight="1" x14ac:dyDescent="0.2">
      <c r="F160" s="28"/>
      <c r="G160" s="20"/>
    </row>
    <row r="161" spans="6:7" ht="14.25" customHeight="1" x14ac:dyDescent="0.2">
      <c r="F161" s="28"/>
      <c r="G161" s="20"/>
    </row>
    <row r="162" spans="6:7" ht="14.25" customHeight="1" x14ac:dyDescent="0.2">
      <c r="F162" s="28"/>
      <c r="G162" s="20"/>
    </row>
    <row r="163" spans="6:7" ht="14.25" customHeight="1" x14ac:dyDescent="0.2">
      <c r="F163" s="28"/>
      <c r="G163" s="20"/>
    </row>
    <row r="164" spans="6:7" ht="14.25" customHeight="1" x14ac:dyDescent="0.2">
      <c r="F164" s="28"/>
      <c r="G164" s="20"/>
    </row>
    <row r="165" spans="6:7" ht="14.25" customHeight="1" x14ac:dyDescent="0.2">
      <c r="F165" s="28"/>
      <c r="G165" s="20"/>
    </row>
    <row r="166" spans="6:7" ht="14.25" customHeight="1" x14ac:dyDescent="0.2">
      <c r="F166" s="28"/>
      <c r="G166" s="20"/>
    </row>
    <row r="167" spans="6:7" ht="14.25" customHeight="1" x14ac:dyDescent="0.2">
      <c r="F167" s="28"/>
      <c r="G167" s="20"/>
    </row>
    <row r="168" spans="6:7" ht="14.25" customHeight="1" x14ac:dyDescent="0.2">
      <c r="F168" s="28"/>
      <c r="G168" s="20"/>
    </row>
    <row r="169" spans="6:7" ht="14.25" customHeight="1" x14ac:dyDescent="0.2">
      <c r="F169" s="28"/>
      <c r="G169" s="20"/>
    </row>
    <row r="170" spans="6:7" ht="14.25" customHeight="1" x14ac:dyDescent="0.2">
      <c r="F170" s="28"/>
      <c r="G170" s="20"/>
    </row>
    <row r="171" spans="6:7" ht="14.25" customHeight="1" x14ac:dyDescent="0.2">
      <c r="F171" s="28"/>
      <c r="G171" s="20"/>
    </row>
    <row r="172" spans="6:7" ht="14.25" customHeight="1" x14ac:dyDescent="0.2">
      <c r="F172" s="28"/>
      <c r="G172" s="20"/>
    </row>
    <row r="173" spans="6:7" ht="14.25" customHeight="1" x14ac:dyDescent="0.2">
      <c r="F173" s="28"/>
      <c r="G173" s="20"/>
    </row>
    <row r="174" spans="6:7" ht="14.25" customHeight="1" x14ac:dyDescent="0.2">
      <c r="F174" s="28"/>
      <c r="G174" s="20"/>
    </row>
    <row r="175" spans="6:7" ht="14.25" customHeight="1" x14ac:dyDescent="0.2">
      <c r="F175" s="28"/>
      <c r="G175" s="20"/>
    </row>
    <row r="176" spans="6:7" ht="14.25" customHeight="1" x14ac:dyDescent="0.2">
      <c r="F176" s="28"/>
      <c r="G176" s="20"/>
    </row>
    <row r="177" spans="6:7" ht="14.25" customHeight="1" x14ac:dyDescent="0.2">
      <c r="F177" s="28"/>
      <c r="G177" s="20"/>
    </row>
    <row r="178" spans="6:7" ht="14.25" customHeight="1" x14ac:dyDescent="0.2">
      <c r="F178" s="28"/>
      <c r="G178" s="20"/>
    </row>
    <row r="179" spans="6:7" ht="14.25" customHeight="1" x14ac:dyDescent="0.2">
      <c r="F179" s="28"/>
      <c r="G179" s="20"/>
    </row>
    <row r="180" spans="6:7" ht="14.25" customHeight="1" x14ac:dyDescent="0.2">
      <c r="F180" s="28"/>
      <c r="G180" s="20"/>
    </row>
    <row r="181" spans="6:7" ht="14.25" customHeight="1" x14ac:dyDescent="0.2">
      <c r="F181" s="28"/>
      <c r="G181" s="20"/>
    </row>
    <row r="182" spans="6:7" ht="14.25" customHeight="1" x14ac:dyDescent="0.2">
      <c r="F182" s="28"/>
      <c r="G182" s="20"/>
    </row>
    <row r="183" spans="6:7" ht="14.25" customHeight="1" x14ac:dyDescent="0.2">
      <c r="F183" s="28"/>
      <c r="G183" s="20"/>
    </row>
    <row r="184" spans="6:7" ht="14.25" customHeight="1" x14ac:dyDescent="0.2">
      <c r="F184" s="28"/>
      <c r="G184" s="20"/>
    </row>
    <row r="185" spans="6:7" ht="14.25" customHeight="1" x14ac:dyDescent="0.2">
      <c r="F185" s="28"/>
      <c r="G185" s="20"/>
    </row>
    <row r="186" spans="6:7" ht="14.25" customHeight="1" x14ac:dyDescent="0.2">
      <c r="F186" s="28"/>
      <c r="G186" s="20"/>
    </row>
    <row r="187" spans="6:7" ht="14.25" customHeight="1" x14ac:dyDescent="0.2">
      <c r="F187" s="28"/>
      <c r="G187" s="20"/>
    </row>
    <row r="188" spans="6:7" ht="14.25" customHeight="1" x14ac:dyDescent="0.2">
      <c r="F188" s="28"/>
      <c r="G188" s="20"/>
    </row>
    <row r="189" spans="6:7" ht="14.25" customHeight="1" x14ac:dyDescent="0.2">
      <c r="F189" s="28"/>
      <c r="G189" s="20"/>
    </row>
    <row r="190" spans="6:7" ht="14.25" customHeight="1" x14ac:dyDescent="0.2">
      <c r="F190" s="28"/>
      <c r="G190" s="20"/>
    </row>
    <row r="191" spans="6:7" ht="14.25" customHeight="1" x14ac:dyDescent="0.2">
      <c r="F191" s="28"/>
      <c r="G191" s="20"/>
    </row>
    <row r="192" spans="6:7" ht="14.25" customHeight="1" x14ac:dyDescent="0.2">
      <c r="F192" s="28"/>
      <c r="G192" s="20"/>
    </row>
    <row r="193" spans="6:7" ht="14.25" customHeight="1" x14ac:dyDescent="0.2">
      <c r="F193" s="28"/>
      <c r="G193" s="20"/>
    </row>
    <row r="194" spans="6:7" ht="14.25" customHeight="1" x14ac:dyDescent="0.2">
      <c r="F194" s="28"/>
      <c r="G194" s="20"/>
    </row>
    <row r="195" spans="6:7" ht="14.25" customHeight="1" x14ac:dyDescent="0.2">
      <c r="F195" s="28"/>
      <c r="G195" s="20"/>
    </row>
    <row r="196" spans="6:7" ht="14.25" customHeight="1" x14ac:dyDescent="0.2">
      <c r="F196" s="28"/>
      <c r="G196" s="20"/>
    </row>
    <row r="197" spans="6:7" ht="14.25" customHeight="1" x14ac:dyDescent="0.2">
      <c r="F197" s="28"/>
      <c r="G197" s="20"/>
    </row>
    <row r="198" spans="6:7" ht="14.25" customHeight="1" x14ac:dyDescent="0.2">
      <c r="F198" s="28"/>
      <c r="G198" s="20"/>
    </row>
    <row r="199" spans="6:7" ht="14.25" customHeight="1" x14ac:dyDescent="0.2">
      <c r="F199" s="28"/>
      <c r="G199" s="20"/>
    </row>
    <row r="200" spans="6:7" ht="14.25" customHeight="1" x14ac:dyDescent="0.2">
      <c r="F200" s="28"/>
      <c r="G200" s="20"/>
    </row>
    <row r="201" spans="6:7" ht="14.25" customHeight="1" x14ac:dyDescent="0.2">
      <c r="F201" s="28"/>
      <c r="G201" s="20"/>
    </row>
    <row r="202" spans="6:7" ht="14.25" customHeight="1" x14ac:dyDescent="0.2">
      <c r="F202" s="28"/>
      <c r="G202" s="20"/>
    </row>
    <row r="203" spans="6:7" ht="14.25" customHeight="1" x14ac:dyDescent="0.2">
      <c r="F203" s="28"/>
      <c r="G203" s="20"/>
    </row>
    <row r="204" spans="6:7" ht="14.25" customHeight="1" x14ac:dyDescent="0.2">
      <c r="F204" s="28"/>
      <c r="G204" s="20"/>
    </row>
    <row r="205" spans="6:7" ht="14.25" customHeight="1" x14ac:dyDescent="0.2">
      <c r="F205" s="28"/>
      <c r="G205" s="20"/>
    </row>
    <row r="206" spans="6:7" ht="14.25" customHeight="1" x14ac:dyDescent="0.2">
      <c r="F206" s="28"/>
      <c r="G206" s="20"/>
    </row>
    <row r="207" spans="6:7" ht="14.25" customHeight="1" x14ac:dyDescent="0.2">
      <c r="F207" s="28"/>
      <c r="G207" s="20"/>
    </row>
    <row r="208" spans="6:7" ht="14.25" customHeight="1" x14ac:dyDescent="0.2">
      <c r="F208" s="28"/>
      <c r="G208" s="20"/>
    </row>
    <row r="209" spans="6:7" ht="14.25" customHeight="1" x14ac:dyDescent="0.2">
      <c r="F209" s="28"/>
      <c r="G209" s="20"/>
    </row>
    <row r="210" spans="6:7" ht="14.25" customHeight="1" x14ac:dyDescent="0.2">
      <c r="F210" s="28"/>
      <c r="G210" s="20"/>
    </row>
    <row r="211" spans="6:7" ht="14.25" customHeight="1" x14ac:dyDescent="0.2">
      <c r="F211" s="28"/>
      <c r="G211" s="20"/>
    </row>
    <row r="212" spans="6:7" ht="14.25" customHeight="1" x14ac:dyDescent="0.2">
      <c r="F212" s="28"/>
      <c r="G212" s="20"/>
    </row>
    <row r="213" spans="6:7" ht="14.25" customHeight="1" x14ac:dyDescent="0.2">
      <c r="F213" s="28"/>
      <c r="G213" s="20"/>
    </row>
    <row r="214" spans="6:7" ht="14.25" customHeight="1" x14ac:dyDescent="0.2">
      <c r="F214" s="28"/>
      <c r="G214" s="20"/>
    </row>
    <row r="215" spans="6:7" ht="14.25" customHeight="1" x14ac:dyDescent="0.2">
      <c r="F215" s="28"/>
      <c r="G215" s="20"/>
    </row>
    <row r="216" spans="6:7" ht="14.25" customHeight="1" x14ac:dyDescent="0.2">
      <c r="F216" s="28"/>
      <c r="G216" s="20"/>
    </row>
    <row r="217" spans="6:7" ht="14.25" customHeight="1" x14ac:dyDescent="0.2">
      <c r="F217" s="28"/>
      <c r="G217" s="20"/>
    </row>
    <row r="218" spans="6:7" ht="14.25" customHeight="1" x14ac:dyDescent="0.2">
      <c r="F218" s="28"/>
      <c r="G218" s="20"/>
    </row>
    <row r="219" spans="6:7" ht="14.25" customHeight="1" x14ac:dyDescent="0.2">
      <c r="F219" s="28"/>
      <c r="G219" s="20"/>
    </row>
    <row r="220" spans="6:7" ht="14.25" customHeight="1" x14ac:dyDescent="0.2">
      <c r="F220" s="28"/>
      <c r="G220" s="20"/>
    </row>
    <row r="221" spans="6:7" ht="15.75" customHeight="1" x14ac:dyDescent="0.2">
      <c r="F221" s="263"/>
      <c r="G221" s="263"/>
    </row>
    <row r="222" spans="6:7" ht="15.75" customHeight="1" x14ac:dyDescent="0.2">
      <c r="F222" s="263"/>
      <c r="G222" s="263"/>
    </row>
    <row r="223" spans="6:7" ht="15.75" customHeight="1" x14ac:dyDescent="0.2">
      <c r="F223" s="263"/>
      <c r="G223" s="263"/>
    </row>
    <row r="224" spans="6:7" ht="15.75" customHeight="1" x14ac:dyDescent="0.2">
      <c r="F224" s="263"/>
      <c r="G224" s="263"/>
    </row>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sQXNHzxn62e2drYxESv5hy2reQtDIWa35/ksZQqIF2A1DT87Md1OVsI6uatHEf0qsm4e64D+vtxN2mNHucnfIA==" saltValue="I/ndzxjd0pNd3PEtZYNpTg==" spinCount="100000" sheet="1" objects="1" scenarios="1" selectLockedCells="1"/>
  <conditionalFormatting sqref="I1">
    <cfRule type="containsText" dxfId="43" priority="1" operator="containsText" text="P">
      <formula>NOT(ISERROR(SEARCH(("P"),(I1))))</formula>
    </cfRule>
  </conditionalFormatting>
  <conditionalFormatting sqref="I2">
    <cfRule type="cellIs" dxfId="42" priority="2" operator="between">
      <formula>$F$2*0.5</formula>
      <formula>"$G$22*0.7"</formula>
    </cfRule>
  </conditionalFormatting>
  <conditionalFormatting sqref="I2">
    <cfRule type="cellIs" dxfId="41" priority="3" operator="lessThan">
      <formula>$F$2*0.5</formula>
    </cfRule>
  </conditionalFormatting>
  <conditionalFormatting sqref="I2">
    <cfRule type="cellIs" dxfId="40" priority="4" operator="greaterThan">
      <formula>$F$2*0.7</formula>
    </cfRule>
  </conditionalFormatting>
  <conditionalFormatting sqref="I4:I16">
    <cfRule type="containsText" dxfId="39" priority="5" operator="containsText" text="P">
      <formula>NOT(ISERROR(SEARCH(("P"),(I4))))</formula>
    </cfRule>
  </conditionalFormatting>
  <pageMargins left="0.7" right="0.7" top="0.75" bottom="0.75" header="0" footer="0"/>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1:P1000"/>
  <sheetViews>
    <sheetView showGridLines="0" topLeftCell="A58" zoomScale="80" zoomScaleNormal="80" workbookViewId="0">
      <selection activeCell="T12" sqref="T12"/>
    </sheetView>
  </sheetViews>
  <sheetFormatPr defaultColWidth="12.625" defaultRowHeight="15" customHeight="1" x14ac:dyDescent="0.2"/>
  <cols>
    <col min="1" max="16" width="7.625" customWidth="1"/>
  </cols>
  <sheetData>
    <row r="1" spans="5:16" ht="14.25" customHeight="1" x14ac:dyDescent="0.2">
      <c r="E1" s="263"/>
      <c r="F1" s="263"/>
      <c r="G1" s="263"/>
      <c r="H1" s="263"/>
      <c r="I1" s="263"/>
      <c r="J1" s="263"/>
      <c r="K1" s="263"/>
      <c r="L1" s="263"/>
      <c r="M1" s="263"/>
      <c r="N1" s="263"/>
      <c r="O1" s="263"/>
      <c r="P1" s="263"/>
    </row>
    <row r="2" spans="5:16" ht="14.25" customHeight="1" x14ac:dyDescent="0.25">
      <c r="E2" s="2"/>
      <c r="F2" s="263"/>
      <c r="G2" s="263"/>
      <c r="H2" s="263"/>
      <c r="I2" s="263"/>
      <c r="J2" s="263"/>
      <c r="K2" s="263"/>
      <c r="L2" s="263"/>
      <c r="M2" s="263"/>
      <c r="N2" s="263"/>
      <c r="O2" s="3"/>
      <c r="P2" s="3"/>
    </row>
    <row r="3" spans="5:16" ht="14.25" customHeight="1" x14ac:dyDescent="0.25">
      <c r="E3" s="263"/>
      <c r="F3" s="263"/>
      <c r="G3" s="263"/>
      <c r="H3" s="263"/>
      <c r="I3" s="263"/>
      <c r="J3" s="263"/>
      <c r="K3" s="263"/>
      <c r="L3" s="263"/>
      <c r="M3" s="263"/>
      <c r="N3" s="263"/>
      <c r="O3" s="3"/>
      <c r="P3" s="263"/>
    </row>
    <row r="4" spans="5:16" ht="14.25" customHeight="1" x14ac:dyDescent="0.25">
      <c r="E4" s="263"/>
      <c r="F4" s="263"/>
      <c r="G4" s="263"/>
      <c r="H4" s="263"/>
      <c r="I4" s="263"/>
      <c r="J4" s="263"/>
      <c r="K4" s="263"/>
      <c r="L4" s="263"/>
      <c r="M4" s="263"/>
      <c r="N4" s="263"/>
      <c r="O4" s="3"/>
      <c r="P4" s="263"/>
    </row>
    <row r="5" spans="5:16" ht="14.25" customHeight="1" x14ac:dyDescent="0.2">
      <c r="E5" s="263"/>
      <c r="F5" s="263"/>
      <c r="G5" s="263"/>
      <c r="H5" s="263"/>
      <c r="I5" s="263"/>
      <c r="J5" s="263"/>
      <c r="K5" s="263"/>
      <c r="L5" s="263"/>
      <c r="M5" s="263"/>
      <c r="N5" s="263"/>
      <c r="O5" s="263"/>
      <c r="P5" s="263"/>
    </row>
    <row r="6" spans="5:16" ht="14.25" customHeight="1" x14ac:dyDescent="0.2">
      <c r="E6" s="263"/>
      <c r="F6" s="263"/>
      <c r="G6" s="263"/>
      <c r="H6" s="263"/>
      <c r="I6" s="263"/>
      <c r="J6" s="263"/>
      <c r="K6" s="263"/>
      <c r="L6" s="263"/>
      <c r="M6" s="263"/>
      <c r="N6" s="263"/>
      <c r="O6" s="263"/>
      <c r="P6" s="263"/>
    </row>
    <row r="7" spans="5:16" ht="14.25" customHeight="1" x14ac:dyDescent="0.2">
      <c r="E7" s="263"/>
      <c r="F7" s="263"/>
      <c r="G7" s="263"/>
      <c r="H7" s="263"/>
      <c r="I7" s="263"/>
      <c r="J7" s="263"/>
      <c r="K7" s="263"/>
      <c r="L7" s="263"/>
      <c r="M7" s="263"/>
      <c r="N7" s="263"/>
      <c r="O7" s="263"/>
      <c r="P7" s="263"/>
    </row>
    <row r="8" spans="5:16" ht="14.25" customHeight="1" x14ac:dyDescent="0.2">
      <c r="E8" s="263"/>
      <c r="F8" s="263"/>
      <c r="G8" s="263"/>
      <c r="H8" s="263"/>
      <c r="I8" s="263"/>
      <c r="J8" s="263"/>
      <c r="K8" s="263"/>
      <c r="L8" s="263"/>
      <c r="M8" s="263"/>
      <c r="N8" s="263"/>
      <c r="O8" s="263"/>
      <c r="P8" s="263"/>
    </row>
    <row r="9" spans="5:16" ht="14.25" customHeight="1" x14ac:dyDescent="0.2">
      <c r="E9" s="263"/>
      <c r="F9" s="263"/>
      <c r="G9" s="263"/>
      <c r="H9" s="263"/>
      <c r="I9" s="263"/>
      <c r="J9" s="263"/>
      <c r="K9" s="263"/>
      <c r="L9" s="263"/>
      <c r="M9" s="263"/>
      <c r="N9" s="263"/>
      <c r="O9" s="263"/>
      <c r="P9" s="263"/>
    </row>
    <row r="10" spans="5:16" ht="14.25" customHeight="1" x14ac:dyDescent="0.2">
      <c r="E10" s="263"/>
      <c r="F10" s="263"/>
      <c r="G10" s="263"/>
      <c r="H10" s="263"/>
      <c r="I10" s="263"/>
      <c r="J10" s="263"/>
      <c r="K10" s="263"/>
      <c r="L10" s="263"/>
      <c r="M10" s="263"/>
      <c r="N10" s="263"/>
      <c r="O10" s="263"/>
      <c r="P10" s="263"/>
    </row>
    <row r="11" spans="5:16" ht="14.25" customHeight="1" x14ac:dyDescent="0.2">
      <c r="E11" s="263"/>
      <c r="F11" s="263"/>
      <c r="G11" s="263"/>
      <c r="H11" s="263"/>
      <c r="I11" s="263"/>
      <c r="J11" s="263"/>
      <c r="K11" s="263"/>
      <c r="L11" s="263"/>
      <c r="M11" s="263"/>
      <c r="N11" s="263"/>
      <c r="O11" s="263"/>
      <c r="P11" s="263"/>
    </row>
    <row r="12" spans="5:16" ht="14.25" customHeight="1" x14ac:dyDescent="0.2">
      <c r="E12" s="263"/>
      <c r="F12" s="263"/>
      <c r="G12" s="263"/>
      <c r="H12" s="263"/>
      <c r="I12" s="263"/>
      <c r="J12" s="263"/>
      <c r="K12" s="263"/>
      <c r="L12" s="263"/>
      <c r="M12" s="263"/>
      <c r="N12" s="263"/>
      <c r="O12" s="263"/>
      <c r="P12" s="263"/>
    </row>
    <row r="13" spans="5:16" ht="14.25" customHeight="1" x14ac:dyDescent="0.2">
      <c r="E13" s="263"/>
      <c r="F13" s="263"/>
      <c r="G13" s="263"/>
      <c r="H13" s="263"/>
      <c r="I13" s="263"/>
      <c r="J13" s="263"/>
      <c r="K13" s="263"/>
      <c r="L13" s="263"/>
      <c r="M13" s="263"/>
      <c r="N13" s="263"/>
      <c r="O13" s="263"/>
      <c r="P13" s="263"/>
    </row>
    <row r="14" spans="5:16" ht="14.25" customHeight="1" x14ac:dyDescent="0.2">
      <c r="E14" s="263"/>
      <c r="F14" s="263"/>
      <c r="G14" s="263"/>
      <c r="H14" s="263"/>
      <c r="I14" s="263"/>
      <c r="J14" s="263"/>
      <c r="K14" s="263"/>
      <c r="L14" s="263"/>
      <c r="M14" s="263"/>
      <c r="N14" s="263"/>
      <c r="O14" s="263"/>
      <c r="P14" s="263"/>
    </row>
    <row r="15" spans="5:16" ht="14.25" customHeight="1" x14ac:dyDescent="0.2">
      <c r="E15" s="263"/>
      <c r="F15" s="263"/>
      <c r="G15" s="263"/>
      <c r="H15" s="263"/>
      <c r="I15" s="263"/>
      <c r="J15" s="263"/>
      <c r="K15" s="263"/>
      <c r="L15" s="263"/>
      <c r="M15" s="263"/>
      <c r="N15" s="263"/>
      <c r="O15" s="263"/>
      <c r="P15" s="263"/>
    </row>
    <row r="16" spans="5:16" ht="14.25" customHeight="1" x14ac:dyDescent="0.2">
      <c r="E16" s="263"/>
      <c r="F16" s="263"/>
      <c r="G16" s="263"/>
      <c r="H16" s="263"/>
      <c r="I16" s="263"/>
      <c r="J16" s="263"/>
      <c r="K16" s="263"/>
      <c r="L16" s="263"/>
      <c r="M16" s="263"/>
      <c r="N16" s="263"/>
      <c r="O16" s="263"/>
      <c r="P16" s="263"/>
    </row>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6xkpLbSlamt8qiRxwAObwwGFFI+OdOSqEAXdjiRehCP5ttxQvkWyUKDHPspcLf9hxMKxTzo7q2B1HCBQru9q7A==" saltValue="D+DiAbtaKLqAvWo8cjB/3Q==" spinCount="100000" sheet="1" objects="1" scenarios="1"/>
  <pageMargins left="0.7" right="0.7" top="0.75" bottom="0.7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000"/>
  <sheetViews>
    <sheetView showGridLines="0" workbookViewId="0">
      <selection activeCell="D26" sqref="D26"/>
    </sheetView>
  </sheetViews>
  <sheetFormatPr defaultColWidth="12.625" defaultRowHeight="15" customHeight="1" x14ac:dyDescent="0.2"/>
  <cols>
    <col min="1" max="1" width="1.625" customWidth="1"/>
    <col min="2" max="2" width="25.125" customWidth="1"/>
    <col min="3" max="3" width="11.125" customWidth="1"/>
    <col min="4" max="4" width="13" customWidth="1"/>
    <col min="5" max="5" width="14.625" customWidth="1"/>
    <col min="6" max="6" width="11.125" customWidth="1"/>
    <col min="7" max="7" width="2.625" customWidth="1"/>
    <col min="8" max="8" width="11.125" customWidth="1"/>
    <col min="9" max="10" width="2.5" customWidth="1"/>
    <col min="11" max="11" width="24.375" customWidth="1"/>
    <col min="12" max="12" width="10" customWidth="1"/>
    <col min="13" max="27" width="8" customWidth="1"/>
  </cols>
  <sheetData>
    <row r="1" spans="1:27" ht="12" customHeight="1" x14ac:dyDescent="0.5">
      <c r="A1" s="222"/>
      <c r="B1" s="263"/>
      <c r="C1" s="263"/>
      <c r="D1" s="4"/>
      <c r="E1" s="4"/>
      <c r="F1" s="4"/>
      <c r="G1" s="263"/>
      <c r="H1" s="263"/>
      <c r="I1" s="263"/>
      <c r="J1" s="4"/>
      <c r="K1" s="3"/>
      <c r="L1" s="4"/>
      <c r="M1" s="4"/>
      <c r="N1" s="4"/>
      <c r="O1" s="4"/>
      <c r="P1" s="4"/>
      <c r="Q1" s="4"/>
      <c r="R1" s="4"/>
      <c r="S1" s="4"/>
      <c r="T1" s="4"/>
      <c r="U1" s="4"/>
      <c r="V1" s="4"/>
      <c r="W1" s="4"/>
      <c r="X1" s="4"/>
      <c r="Y1" s="4"/>
      <c r="Z1" s="4"/>
      <c r="AA1" s="4"/>
    </row>
    <row r="2" spans="1:27" ht="22.5" customHeight="1" x14ac:dyDescent="0.5">
      <c r="A2" s="223"/>
      <c r="B2" s="70" t="s">
        <v>78</v>
      </c>
      <c r="C2" s="263"/>
      <c r="D2" s="273" t="s">
        <v>240</v>
      </c>
      <c r="E2" s="158" t="s">
        <v>12</v>
      </c>
      <c r="F2" s="263"/>
      <c r="G2" s="263"/>
      <c r="H2" s="263"/>
      <c r="I2" s="263"/>
      <c r="J2" s="4"/>
      <c r="K2" s="71" t="s">
        <v>241</v>
      </c>
      <c r="L2" s="4"/>
      <c r="M2" s="4"/>
      <c r="N2" s="4"/>
      <c r="O2" s="4"/>
      <c r="P2" s="4"/>
      <c r="Q2" s="4"/>
      <c r="R2" s="4"/>
      <c r="S2" s="4"/>
      <c r="T2" s="4"/>
      <c r="U2" s="4"/>
      <c r="V2" s="4"/>
      <c r="W2" s="4"/>
      <c r="X2" s="4"/>
      <c r="Y2" s="4"/>
      <c r="Z2" s="4"/>
      <c r="AA2" s="4"/>
    </row>
    <row r="3" spans="1:27" ht="14.25" customHeight="1" x14ac:dyDescent="0.25">
      <c r="A3" s="223"/>
      <c r="B3" s="4"/>
      <c r="C3" s="4"/>
      <c r="D3" s="267"/>
      <c r="E3" s="4"/>
      <c r="F3" s="263"/>
      <c r="G3" s="4"/>
      <c r="H3" s="4"/>
      <c r="I3" s="263"/>
      <c r="J3" s="4"/>
      <c r="K3" s="1" t="s">
        <v>242</v>
      </c>
      <c r="L3" s="72">
        <f>H30-H16</f>
        <v>-247.10400000000016</v>
      </c>
      <c r="M3" s="73">
        <f>L3/H16</f>
        <v>-0.27970216898672723</v>
      </c>
      <c r="N3" s="4"/>
      <c r="O3" s="4"/>
      <c r="P3" s="4"/>
      <c r="Q3" s="4"/>
      <c r="R3" s="4"/>
      <c r="S3" s="4"/>
      <c r="T3" s="4"/>
      <c r="U3" s="4"/>
      <c r="V3" s="4"/>
      <c r="W3" s="4"/>
      <c r="X3" s="4"/>
      <c r="Y3" s="4"/>
      <c r="Z3" s="4"/>
      <c r="AA3" s="4"/>
    </row>
    <row r="4" spans="1:27" ht="14.25" customHeight="1" x14ac:dyDescent="0.25">
      <c r="A4" s="223"/>
      <c r="B4" s="4"/>
      <c r="C4" s="4"/>
      <c r="D4" s="267"/>
      <c r="E4" s="4"/>
      <c r="F4" s="263"/>
      <c r="G4" s="4"/>
      <c r="H4" s="4"/>
      <c r="I4" s="4"/>
      <c r="J4" s="4"/>
      <c r="K4" s="1"/>
      <c r="L4" s="4"/>
      <c r="M4" s="73"/>
      <c r="N4" s="4"/>
      <c r="O4" s="4"/>
      <c r="P4" s="4"/>
      <c r="Q4" s="4"/>
      <c r="R4" s="4"/>
      <c r="S4" s="4"/>
      <c r="T4" s="4"/>
      <c r="U4" s="4"/>
      <c r="V4" s="4"/>
      <c r="W4" s="4"/>
      <c r="X4" s="4"/>
      <c r="Y4" s="4"/>
      <c r="Z4" s="4"/>
      <c r="AA4" s="4"/>
    </row>
    <row r="5" spans="1:27" ht="14.25" customHeight="1" x14ac:dyDescent="0.25">
      <c r="A5" s="224"/>
      <c r="B5" s="191" t="s">
        <v>243</v>
      </c>
      <c r="C5" s="4"/>
      <c r="D5" s="267"/>
      <c r="E5" s="4"/>
      <c r="F5" s="263"/>
      <c r="G5" s="4"/>
      <c r="H5" s="4"/>
      <c r="I5" s="4"/>
      <c r="J5" s="4"/>
      <c r="K5" s="74" t="s">
        <v>244</v>
      </c>
      <c r="L5" s="75">
        <f>H32-H18</f>
        <v>-9.0687999999999889</v>
      </c>
      <c r="M5" s="73">
        <f>L5/H18</f>
        <v>-0.16666666666666646</v>
      </c>
      <c r="N5" s="4"/>
      <c r="O5" s="4"/>
      <c r="P5" s="4"/>
      <c r="Q5" s="4"/>
      <c r="R5" s="4"/>
      <c r="S5" s="4"/>
      <c r="T5" s="4"/>
      <c r="U5" s="4"/>
      <c r="V5" s="4"/>
      <c r="W5" s="4"/>
      <c r="X5" s="4"/>
      <c r="Y5" s="4"/>
      <c r="Z5" s="4"/>
      <c r="AA5" s="4"/>
    </row>
    <row r="6" spans="1:27" ht="14.25" customHeight="1" x14ac:dyDescent="0.25">
      <c r="A6" s="224"/>
      <c r="B6" s="225" t="s">
        <v>245</v>
      </c>
      <c r="C6" s="4"/>
      <c r="D6" s="267"/>
      <c r="E6" s="4"/>
      <c r="F6" s="263"/>
      <c r="G6" s="4"/>
      <c r="H6" s="4"/>
      <c r="I6" s="4"/>
      <c r="J6" s="4"/>
      <c r="K6" s="4"/>
      <c r="L6" s="4"/>
      <c r="M6" s="4"/>
      <c r="N6" s="4"/>
      <c r="O6" s="4"/>
      <c r="P6" s="4"/>
      <c r="Q6" s="4"/>
      <c r="R6" s="4"/>
      <c r="S6" s="4"/>
      <c r="T6" s="4"/>
      <c r="U6" s="4"/>
      <c r="V6" s="4"/>
      <c r="W6" s="4"/>
      <c r="X6" s="4"/>
      <c r="Y6" s="4"/>
      <c r="Z6" s="4"/>
      <c r="AA6" s="4"/>
    </row>
    <row r="7" spans="1:27" ht="14.25" customHeight="1" x14ac:dyDescent="0.25">
      <c r="A7" s="224"/>
      <c r="B7" s="1"/>
      <c r="C7" s="263"/>
      <c r="D7" s="263"/>
      <c r="E7" s="263"/>
      <c r="F7" s="263"/>
      <c r="G7" s="263"/>
      <c r="H7" s="263"/>
      <c r="I7" s="263"/>
      <c r="J7" s="1"/>
      <c r="K7" s="1"/>
      <c r="L7" s="1"/>
      <c r="M7" s="1"/>
      <c r="N7" s="1"/>
      <c r="O7" s="1"/>
      <c r="P7" s="1"/>
      <c r="Q7" s="1"/>
      <c r="R7" s="1"/>
      <c r="S7" s="1"/>
      <c r="T7" s="1"/>
      <c r="U7" s="1"/>
      <c r="V7" s="1"/>
      <c r="W7" s="1"/>
      <c r="X7" s="1"/>
      <c r="Y7" s="1"/>
      <c r="Z7" s="1"/>
      <c r="AA7" s="1"/>
    </row>
    <row r="8" spans="1:27" ht="18.75" customHeight="1" x14ac:dyDescent="0.35">
      <c r="A8" s="226"/>
      <c r="B8" s="270" t="s">
        <v>246</v>
      </c>
      <c r="C8" s="271"/>
      <c r="D8" s="271"/>
      <c r="E8" s="271"/>
      <c r="F8" s="271"/>
      <c r="G8" s="271"/>
      <c r="H8" s="271"/>
      <c r="I8" s="272"/>
      <c r="J8" s="15"/>
      <c r="K8" s="15"/>
      <c r="L8" s="15"/>
      <c r="M8" s="15"/>
      <c r="N8" s="15"/>
      <c r="O8" s="15"/>
      <c r="P8" s="15"/>
      <c r="Q8" s="76"/>
      <c r="R8" s="15"/>
      <c r="S8" s="15"/>
      <c r="T8" s="15"/>
      <c r="U8" s="15"/>
      <c r="V8" s="15"/>
      <c r="W8" s="15"/>
      <c r="X8" s="15"/>
      <c r="Y8" s="15"/>
      <c r="Z8" s="15"/>
      <c r="AA8" s="15"/>
    </row>
    <row r="9" spans="1:27" ht="14.25" customHeight="1" x14ac:dyDescent="0.25">
      <c r="A9" s="223"/>
      <c r="B9" s="203"/>
      <c r="C9" s="4"/>
      <c r="D9" s="4"/>
      <c r="E9" s="4"/>
      <c r="F9" s="4"/>
      <c r="G9" s="4"/>
      <c r="H9" s="4"/>
      <c r="I9" s="204"/>
      <c r="J9" s="4"/>
      <c r="K9" s="4"/>
      <c r="L9" s="4"/>
      <c r="M9" s="4"/>
      <c r="N9" s="4"/>
      <c r="O9" s="4"/>
      <c r="P9" s="4"/>
      <c r="Q9" s="4"/>
      <c r="R9" s="4"/>
      <c r="S9" s="4"/>
      <c r="T9" s="4"/>
      <c r="U9" s="4"/>
      <c r="V9" s="4"/>
      <c r="W9" s="4"/>
      <c r="X9" s="4"/>
      <c r="Y9" s="4"/>
      <c r="Z9" s="4"/>
      <c r="AA9" s="4"/>
    </row>
    <row r="10" spans="1:27" ht="14.25" customHeight="1" x14ac:dyDescent="0.25">
      <c r="A10" s="224"/>
      <c r="B10" s="227" t="s">
        <v>247</v>
      </c>
      <c r="C10" s="1" t="s">
        <v>248</v>
      </c>
      <c r="D10" s="1" t="s">
        <v>249</v>
      </c>
      <c r="E10" s="1" t="s">
        <v>250</v>
      </c>
      <c r="F10" s="1" t="s">
        <v>251</v>
      </c>
      <c r="G10" s="1"/>
      <c r="H10" s="1" t="s">
        <v>252</v>
      </c>
      <c r="I10" s="228"/>
      <c r="J10" s="4"/>
      <c r="K10" s="4"/>
      <c r="L10" s="4"/>
      <c r="M10" s="4"/>
      <c r="N10" s="4"/>
      <c r="O10" s="4"/>
      <c r="P10" s="4"/>
      <c r="Q10" s="4"/>
      <c r="R10" s="4"/>
      <c r="S10" s="4"/>
      <c r="T10" s="4"/>
      <c r="U10" s="4"/>
      <c r="V10" s="4"/>
      <c r="W10" s="4"/>
      <c r="X10" s="4"/>
      <c r="Y10" s="4"/>
      <c r="Z10" s="4"/>
      <c r="AA10" s="4"/>
    </row>
    <row r="11" spans="1:27" ht="14.25" customHeight="1" x14ac:dyDescent="0.25">
      <c r="A11" s="229"/>
      <c r="B11" s="230"/>
      <c r="C11" s="15"/>
      <c r="D11" s="15"/>
      <c r="E11" s="15"/>
      <c r="F11" s="15"/>
      <c r="G11" s="15"/>
      <c r="H11" s="15"/>
      <c r="I11" s="231"/>
      <c r="J11" s="4"/>
      <c r="K11" s="4"/>
      <c r="L11" s="4"/>
      <c r="M11" s="4"/>
      <c r="N11" s="4"/>
      <c r="O11" s="4"/>
      <c r="P11" s="3"/>
      <c r="Q11" s="4"/>
      <c r="R11" s="4"/>
      <c r="S11" s="4"/>
      <c r="T11" s="4"/>
      <c r="U11" s="4"/>
      <c r="V11" s="4"/>
      <c r="W11" s="4"/>
      <c r="X11" s="4"/>
      <c r="Y11" s="4"/>
      <c r="Z11" s="4"/>
      <c r="AA11" s="4"/>
    </row>
    <row r="12" spans="1:27" ht="14.25" customHeight="1" x14ac:dyDescent="0.25">
      <c r="A12" s="223"/>
      <c r="B12" s="203" t="s">
        <v>253</v>
      </c>
      <c r="C12" s="211">
        <v>1</v>
      </c>
      <c r="D12" s="211">
        <v>2</v>
      </c>
      <c r="E12" s="211">
        <v>2</v>
      </c>
      <c r="F12" s="211">
        <v>2</v>
      </c>
      <c r="G12" s="4"/>
      <c r="H12" s="232">
        <f t="shared" ref="H12:H14" si="0">SUM(C12:G12)</f>
        <v>7</v>
      </c>
      <c r="I12" s="204"/>
      <c r="J12" s="4"/>
      <c r="K12" s="4"/>
      <c r="L12" s="4"/>
      <c r="M12" s="4"/>
      <c r="N12" s="4"/>
      <c r="O12" s="4"/>
      <c r="P12" s="4"/>
      <c r="Q12" s="4"/>
      <c r="R12" s="4"/>
      <c r="S12" s="4"/>
      <c r="T12" s="4"/>
      <c r="U12" s="4"/>
      <c r="V12" s="4"/>
      <c r="W12" s="4"/>
      <c r="X12" s="4"/>
      <c r="Y12" s="4"/>
      <c r="Z12" s="4"/>
      <c r="AA12" s="4"/>
    </row>
    <row r="13" spans="1:27" ht="14.25" customHeight="1" x14ac:dyDescent="0.25">
      <c r="A13" s="223"/>
      <c r="B13" s="203" t="s">
        <v>254</v>
      </c>
      <c r="C13" s="211">
        <v>2</v>
      </c>
      <c r="D13" s="211">
        <v>1</v>
      </c>
      <c r="E13" s="211">
        <v>3</v>
      </c>
      <c r="F13" s="211">
        <v>1</v>
      </c>
      <c r="G13" s="4"/>
      <c r="H13" s="232">
        <f t="shared" si="0"/>
        <v>7</v>
      </c>
      <c r="I13" s="204"/>
      <c r="J13" s="4"/>
      <c r="K13" s="4"/>
      <c r="L13" s="4"/>
      <c r="M13" s="4"/>
      <c r="N13" s="4"/>
      <c r="O13" s="4"/>
      <c r="P13" s="4"/>
      <c r="Q13" s="4"/>
      <c r="R13" s="4"/>
      <c r="S13" s="4"/>
      <c r="T13" s="4"/>
      <c r="U13" s="4"/>
      <c r="V13" s="4"/>
      <c r="W13" s="4"/>
      <c r="X13" s="4"/>
      <c r="Y13" s="4"/>
      <c r="Z13" s="4"/>
      <c r="AA13" s="4"/>
    </row>
    <row r="14" spans="1:27" ht="14.25" customHeight="1" x14ac:dyDescent="0.25">
      <c r="A14" s="223"/>
      <c r="B14" s="203" t="s">
        <v>255</v>
      </c>
      <c r="C14" s="233" t="s">
        <v>95</v>
      </c>
      <c r="D14" s="233" t="s">
        <v>101</v>
      </c>
      <c r="E14" s="233" t="s">
        <v>101</v>
      </c>
      <c r="F14" s="233" t="s">
        <v>95</v>
      </c>
      <c r="G14" s="4"/>
      <c r="H14" s="232">
        <f t="shared" si="0"/>
        <v>0</v>
      </c>
      <c r="I14" s="204"/>
      <c r="J14" s="4"/>
      <c r="K14" s="4"/>
      <c r="L14" s="4"/>
      <c r="M14" s="4"/>
      <c r="N14" s="4"/>
      <c r="O14" s="4"/>
      <c r="P14" s="4"/>
      <c r="Q14" s="4"/>
      <c r="R14" s="4"/>
      <c r="S14" s="4"/>
      <c r="T14" s="4"/>
      <c r="U14" s="4"/>
      <c r="V14" s="4"/>
      <c r="W14" s="4"/>
      <c r="X14" s="4"/>
      <c r="Y14" s="4"/>
      <c r="Z14" s="4"/>
      <c r="AA14" s="4"/>
    </row>
    <row r="15" spans="1:27" ht="14.25" customHeight="1" x14ac:dyDescent="0.25">
      <c r="A15" s="223"/>
      <c r="B15" s="203"/>
      <c r="C15" s="4"/>
      <c r="D15" s="4"/>
      <c r="E15" s="4"/>
      <c r="F15" s="4"/>
      <c r="G15" s="4"/>
      <c r="H15" s="4"/>
      <c r="I15" s="204"/>
      <c r="J15" s="4"/>
      <c r="K15" s="4"/>
      <c r="L15" s="4"/>
      <c r="M15" s="4"/>
      <c r="N15" s="4"/>
      <c r="O15" s="4"/>
      <c r="P15" s="4"/>
      <c r="Q15" s="4"/>
      <c r="R15" s="4"/>
      <c r="S15" s="4"/>
      <c r="T15" s="4"/>
      <c r="U15" s="4"/>
      <c r="V15" s="4"/>
      <c r="W15" s="4"/>
      <c r="X15" s="4"/>
      <c r="Y15" s="4"/>
      <c r="Z15" s="4"/>
      <c r="AA15" s="4"/>
    </row>
    <row r="16" spans="1:27" ht="14.25" customHeight="1" x14ac:dyDescent="0.25">
      <c r="A16" s="223"/>
      <c r="B16" s="203" t="s">
        <v>256</v>
      </c>
      <c r="C16" s="72">
        <f>IF('1. Assumptions'!$C$18="Teaching",(VLOOKUP(C14,Workings!$L$20:$M$25,2,)*C12*C13*52*'1. Assumptions'!$L$31/1000)*'1. Assumptions'!$H$18/12,(VLOOKUP(C14,Workings!$L$20:$M$25,2,)*C12*C13*52*'1. Assumptions'!$L$31/1000))</f>
        <v>24.596</v>
      </c>
      <c r="D16" s="72">
        <f>IF('1. Assumptions'!$C$18="Teaching",(VLOOKUP(D14,Workings!$L$20:$M$25,2,)*D12*D13*52*'1. Assumptions'!$L$32/1000)*'1. Assumptions'!$H$18/12,(VLOOKUP(D14,Workings!$L$20:$M$25,2,)*D12*D13*52*'1. Assumptions'!$L$32/1000))</f>
        <v>55.77</v>
      </c>
      <c r="E16" s="72">
        <f>IF('1. Assumptions'!$C$18="Teaching",(VLOOKUP(E14,Workings!$L$20:$M$25,2,)*E12*E13*52*'1. Assumptions'!$L$33/1000)*'1. Assumptions'!$H$18/12,(VLOOKUP(E14,Workings!$L$20:$M$25,2,)*E12*E13*52*'1. Assumptions'!$L$33/1000))</f>
        <v>772.2</v>
      </c>
      <c r="F16" s="72">
        <f>IF('1. Assumptions'!$C$18="Teaching",(VLOOKUP(F14,Workings!$L$20:$M$25,2,)*F12*F13*52*'1. Assumptions'!$L$34/1000)*'1. Assumptions'!$H$18/12,(VLOOKUP(F14,Workings!$L$20:$M$25,2,)*F12*F13*52*'1. Assumptions'!$L$34/1000))</f>
        <v>30.888000000000002</v>
      </c>
      <c r="G16" s="79"/>
      <c r="H16" s="72">
        <f>SUM(C16:G16)</f>
        <v>883.45400000000006</v>
      </c>
      <c r="I16" s="204"/>
      <c r="J16" s="4"/>
      <c r="K16" s="4"/>
      <c r="L16" s="4"/>
      <c r="M16" s="4"/>
      <c r="N16" s="4"/>
      <c r="O16" s="4"/>
      <c r="P16" s="4"/>
      <c r="Q16" s="4"/>
      <c r="R16" s="4"/>
      <c r="S16" s="4"/>
      <c r="T16" s="4"/>
      <c r="U16" s="4"/>
      <c r="V16" s="4"/>
      <c r="W16" s="4"/>
      <c r="X16" s="4"/>
      <c r="Y16" s="4"/>
      <c r="Z16" s="4"/>
      <c r="AA16" s="4"/>
    </row>
    <row r="17" spans="1:27" ht="14.25" customHeight="1" x14ac:dyDescent="0.25">
      <c r="A17" s="223"/>
      <c r="B17" s="203"/>
      <c r="C17" s="4"/>
      <c r="D17" s="4"/>
      <c r="E17" s="4"/>
      <c r="F17" s="4"/>
      <c r="G17" s="4"/>
      <c r="H17" s="4"/>
      <c r="I17" s="204"/>
      <c r="J17" s="4"/>
      <c r="K17" s="4"/>
      <c r="L17" s="4"/>
      <c r="M17" s="4"/>
      <c r="N17" s="4"/>
      <c r="O17" s="4"/>
      <c r="P17" s="4"/>
      <c r="Q17" s="4"/>
      <c r="R17" s="4"/>
      <c r="S17" s="4"/>
      <c r="T17" s="4"/>
      <c r="U17" s="4"/>
      <c r="V17" s="4"/>
      <c r="W17" s="4"/>
      <c r="X17" s="4"/>
      <c r="Y17" s="4"/>
      <c r="Z17" s="4"/>
      <c r="AA17" s="4"/>
    </row>
    <row r="18" spans="1:27" ht="14.25" customHeight="1" x14ac:dyDescent="0.25">
      <c r="A18" s="223"/>
      <c r="B18" s="203" t="s">
        <v>257</v>
      </c>
      <c r="C18" s="234">
        <f>IF('1. Assumptions'!$C$18="Teaching",(VLOOKUP(C14,Workings!$L$20:$M$25,2,)*C12*C13*52*'1. Assumptions'!$M$31/1000)*'1. Assumptions'!$H$18/12,(VLOOKUP(C14,Workings!$L$20:$M$25,2,)*C12*C13*52*'1. Assumptions'!$M$31/1000))</f>
        <v>4.5344000000000007</v>
      </c>
      <c r="D18" s="234">
        <f>IF('1. Assumptions'!$C$18="Teaching",(VLOOKUP(D14,Workings!$L$20:$M$25,2,)*D12*D13*52*'1. Assumptions'!$M$32/1000)*'1. Assumptions'!$H$18/12,(VLOOKUP(D14,Workings!$L$20:$M$25,2,)*D12*D13*52*'1. Assumptions'!$M$32/1000))</f>
        <v>11.336</v>
      </c>
      <c r="E18" s="234">
        <f>IF('1. Assumptions'!$C$18="Teaching",(VLOOKUP(E14,Workings!$L$20:$M$25,2,)*E12*E13*52*'1. Assumptions'!$M$33/1000)*'1. Assumptions'!$H$18/12,(VLOOKUP(E14,Workings!$L$20:$M$25,2,)*E12*E13*52*'1. Assumptions'!$M$33/1000))</f>
        <v>34.008000000000003</v>
      </c>
      <c r="F18" s="234">
        <f>IF('1. Assumptions'!$C$18="Teaching",(VLOOKUP(F14,Workings!$L$20:$M$25,2,)*F12*F13*52*'1. Assumptions'!$M$34/1000)*'1. Assumptions'!$H$18/12,(VLOOKUP(F14,Workings!$L$20:$M$25,2,)*F12*F13*52*'1. Assumptions'!$M$34/1000))</f>
        <v>4.5344000000000007</v>
      </c>
      <c r="G18" s="75"/>
      <c r="H18" s="234">
        <f>SUM(C18:G18)</f>
        <v>54.412799999999997</v>
      </c>
      <c r="I18" s="204"/>
      <c r="J18" s="4"/>
      <c r="K18" s="4"/>
      <c r="L18" s="4"/>
      <c r="M18" s="4"/>
      <c r="N18" s="4"/>
      <c r="O18" s="4"/>
      <c r="P18" s="4"/>
      <c r="Q18" s="4"/>
      <c r="R18" s="4"/>
      <c r="S18" s="4"/>
      <c r="T18" s="4"/>
      <c r="U18" s="4"/>
      <c r="V18" s="4"/>
      <c r="W18" s="4"/>
      <c r="X18" s="4"/>
      <c r="Y18" s="4"/>
      <c r="Z18" s="4"/>
      <c r="AA18" s="4"/>
    </row>
    <row r="19" spans="1:27" ht="14.25" customHeight="1" x14ac:dyDescent="0.25">
      <c r="A19" s="223"/>
      <c r="B19" s="212"/>
      <c r="C19" s="213"/>
      <c r="D19" s="213"/>
      <c r="E19" s="213"/>
      <c r="F19" s="213"/>
      <c r="G19" s="213"/>
      <c r="H19" s="213"/>
      <c r="I19" s="214"/>
      <c r="J19" s="4"/>
      <c r="K19" s="4"/>
      <c r="L19" s="4"/>
      <c r="M19" s="4"/>
      <c r="N19" s="4"/>
      <c r="O19" s="4"/>
      <c r="P19" s="4"/>
      <c r="Q19" s="4"/>
      <c r="R19" s="4"/>
      <c r="S19" s="4"/>
      <c r="T19" s="4"/>
      <c r="U19" s="4"/>
      <c r="V19" s="4"/>
      <c r="W19" s="4"/>
      <c r="X19" s="4"/>
      <c r="Y19" s="4"/>
      <c r="Z19" s="4"/>
      <c r="AA19" s="4"/>
    </row>
    <row r="20" spans="1:27" ht="14.25" customHeight="1" x14ac:dyDescent="0.25">
      <c r="A20" s="223"/>
      <c r="B20" s="4"/>
      <c r="C20" s="4"/>
      <c r="D20" s="4"/>
      <c r="E20" s="4"/>
      <c r="F20" s="84"/>
      <c r="G20" s="4"/>
      <c r="H20" s="4"/>
      <c r="I20" s="4"/>
      <c r="J20" s="4"/>
      <c r="K20" s="4"/>
      <c r="L20" s="4"/>
      <c r="M20" s="4"/>
      <c r="N20" s="4"/>
      <c r="O20" s="4"/>
      <c r="P20" s="4"/>
      <c r="Q20" s="4"/>
      <c r="R20" s="4"/>
      <c r="S20" s="4"/>
      <c r="T20" s="4"/>
      <c r="U20" s="4"/>
      <c r="V20" s="4"/>
      <c r="W20" s="4"/>
      <c r="X20" s="4"/>
      <c r="Y20" s="4"/>
      <c r="Z20" s="4"/>
      <c r="AA20" s="4"/>
    </row>
    <row r="21" spans="1:27" ht="14.25" customHeight="1" x14ac:dyDescent="0.25">
      <c r="A21" s="223"/>
      <c r="B21" s="4"/>
      <c r="C21" s="4"/>
      <c r="D21" s="4"/>
      <c r="E21" s="4"/>
      <c r="F21" s="4"/>
      <c r="G21" s="4"/>
      <c r="H21" s="4"/>
      <c r="I21" s="4"/>
      <c r="J21" s="4"/>
      <c r="K21" s="4"/>
      <c r="L21" s="4"/>
      <c r="M21" s="4"/>
      <c r="N21" s="4"/>
      <c r="O21" s="4"/>
      <c r="P21" s="4"/>
      <c r="Q21" s="4"/>
      <c r="R21" s="4"/>
      <c r="S21" s="4"/>
      <c r="T21" s="4"/>
      <c r="U21" s="4"/>
      <c r="V21" s="4"/>
      <c r="W21" s="4"/>
      <c r="X21" s="4"/>
      <c r="Y21" s="4"/>
      <c r="Z21" s="4"/>
      <c r="AA21" s="4"/>
    </row>
    <row r="22" spans="1:27" ht="18.75" customHeight="1" x14ac:dyDescent="0.35">
      <c r="A22" s="226"/>
      <c r="B22" s="264" t="s">
        <v>258</v>
      </c>
      <c r="C22" s="85"/>
      <c r="D22" s="85"/>
      <c r="E22" s="85"/>
      <c r="F22" s="85"/>
      <c r="G22" s="85"/>
      <c r="H22" s="85"/>
      <c r="I22" s="86"/>
      <c r="J22" s="4"/>
      <c r="K22" s="4"/>
      <c r="L22" s="4"/>
      <c r="M22" s="4"/>
      <c r="N22" s="4"/>
      <c r="O22" s="4"/>
      <c r="P22" s="4"/>
      <c r="Q22" s="4"/>
      <c r="R22" s="4"/>
      <c r="S22" s="4"/>
      <c r="T22" s="4"/>
      <c r="U22" s="4"/>
      <c r="V22" s="4"/>
      <c r="W22" s="4"/>
      <c r="X22" s="4"/>
      <c r="Y22" s="4"/>
      <c r="Z22" s="4"/>
      <c r="AA22" s="4"/>
    </row>
    <row r="23" spans="1:27" ht="14.25" customHeight="1" x14ac:dyDescent="0.25">
      <c r="A23" s="223"/>
      <c r="B23" s="203"/>
      <c r="C23" s="4"/>
      <c r="D23" s="4"/>
      <c r="E23" s="4"/>
      <c r="F23" s="4"/>
      <c r="G23" s="4"/>
      <c r="H23" s="4"/>
      <c r="I23" s="204"/>
      <c r="J23" s="4"/>
      <c r="K23" s="4"/>
      <c r="L23" s="4"/>
      <c r="M23" s="4"/>
      <c r="N23" s="4"/>
      <c r="O23" s="4"/>
      <c r="P23" s="4"/>
      <c r="Q23" s="4"/>
      <c r="R23" s="4"/>
      <c r="S23" s="4"/>
      <c r="T23" s="4"/>
      <c r="U23" s="4"/>
      <c r="V23" s="4"/>
      <c r="W23" s="4"/>
      <c r="X23" s="4"/>
      <c r="Y23" s="4"/>
      <c r="Z23" s="4"/>
      <c r="AA23" s="4"/>
    </row>
    <row r="24" spans="1:27" ht="14.25" customHeight="1" x14ac:dyDescent="0.25">
      <c r="A24" s="224"/>
      <c r="B24" s="227" t="s">
        <v>247</v>
      </c>
      <c r="C24" s="1" t="s">
        <v>248</v>
      </c>
      <c r="D24" s="1" t="s">
        <v>249</v>
      </c>
      <c r="E24" s="1" t="s">
        <v>250</v>
      </c>
      <c r="F24" s="1" t="s">
        <v>251</v>
      </c>
      <c r="G24" s="1"/>
      <c r="H24" s="1" t="s">
        <v>252</v>
      </c>
      <c r="I24" s="228"/>
      <c r="J24" s="4"/>
      <c r="K24" s="4"/>
      <c r="L24" s="4"/>
      <c r="M24" s="4"/>
      <c r="N24" s="4"/>
      <c r="O24" s="4"/>
      <c r="P24" s="4"/>
      <c r="Q24" s="4"/>
      <c r="R24" s="4"/>
      <c r="S24" s="4"/>
      <c r="T24" s="4"/>
      <c r="U24" s="4"/>
      <c r="V24" s="4"/>
      <c r="W24" s="4"/>
      <c r="X24" s="4"/>
      <c r="Y24" s="4"/>
      <c r="Z24" s="4"/>
      <c r="AA24" s="4"/>
    </row>
    <row r="25" spans="1:27" ht="14.25" customHeight="1" x14ac:dyDescent="0.25">
      <c r="A25" s="229"/>
      <c r="B25" s="230"/>
      <c r="C25" s="15"/>
      <c r="D25" s="15"/>
      <c r="E25" s="15"/>
      <c r="F25" s="15"/>
      <c r="G25" s="15"/>
      <c r="H25" s="15"/>
      <c r="I25" s="231"/>
      <c r="J25" s="4"/>
      <c r="K25" s="4"/>
      <c r="L25" s="4"/>
      <c r="M25" s="4"/>
      <c r="N25" s="4"/>
      <c r="O25" s="4"/>
      <c r="P25" s="4"/>
      <c r="Q25" s="4"/>
      <c r="R25" s="4"/>
      <c r="S25" s="4"/>
      <c r="T25" s="4"/>
      <c r="U25" s="4"/>
      <c r="V25" s="4"/>
      <c r="W25" s="4"/>
      <c r="X25" s="4"/>
      <c r="Y25" s="4"/>
      <c r="Z25" s="4"/>
      <c r="AA25" s="4"/>
    </row>
    <row r="26" spans="1:27" ht="14.25" customHeight="1" x14ac:dyDescent="0.25">
      <c r="A26" s="223"/>
      <c r="B26" s="203" t="s">
        <v>253</v>
      </c>
      <c r="C26" s="211">
        <v>1</v>
      </c>
      <c r="D26" s="211">
        <v>2</v>
      </c>
      <c r="E26" s="211">
        <v>2</v>
      </c>
      <c r="F26" s="211">
        <v>1</v>
      </c>
      <c r="G26" s="4"/>
      <c r="H26" s="232">
        <f t="shared" ref="H26:H28" si="1">SUM(C26:G26)</f>
        <v>6</v>
      </c>
      <c r="I26" s="204"/>
      <c r="J26" s="4"/>
      <c r="K26" s="4"/>
      <c r="L26" s="4"/>
      <c r="M26" s="4"/>
      <c r="N26" s="4"/>
      <c r="O26" s="4"/>
      <c r="P26" s="4"/>
      <c r="Q26" s="4"/>
      <c r="R26" s="4"/>
      <c r="S26" s="4"/>
      <c r="T26" s="4"/>
      <c r="U26" s="4"/>
      <c r="V26" s="4"/>
      <c r="W26" s="4"/>
      <c r="X26" s="4"/>
      <c r="Y26" s="4"/>
      <c r="Z26" s="4"/>
      <c r="AA26" s="4"/>
    </row>
    <row r="27" spans="1:27" ht="14.25" customHeight="1" x14ac:dyDescent="0.25">
      <c r="A27" s="223"/>
      <c r="B27" s="203" t="s">
        <v>254</v>
      </c>
      <c r="C27" s="211">
        <v>2</v>
      </c>
      <c r="D27" s="211">
        <v>2</v>
      </c>
      <c r="E27" s="211">
        <v>2</v>
      </c>
      <c r="F27" s="211">
        <v>1</v>
      </c>
      <c r="G27" s="4"/>
      <c r="H27" s="232">
        <f t="shared" si="1"/>
        <v>7</v>
      </c>
      <c r="I27" s="204"/>
      <c r="J27" s="4"/>
      <c r="K27" s="4"/>
      <c r="L27" s="4"/>
      <c r="M27" s="4"/>
      <c r="N27" s="4"/>
      <c r="O27" s="4"/>
      <c r="P27" s="4"/>
      <c r="Q27" s="4"/>
      <c r="R27" s="4"/>
      <c r="S27" s="4"/>
      <c r="T27" s="4"/>
      <c r="U27" s="4"/>
      <c r="V27" s="4"/>
      <c r="W27" s="4"/>
      <c r="X27" s="4"/>
      <c r="Y27" s="4"/>
      <c r="Z27" s="4"/>
      <c r="AA27" s="4"/>
    </row>
    <row r="28" spans="1:27" ht="14.25" customHeight="1" x14ac:dyDescent="0.25">
      <c r="A28" s="223"/>
      <c r="B28" s="203" t="s">
        <v>255</v>
      </c>
      <c r="C28" s="233" t="s">
        <v>101</v>
      </c>
      <c r="D28" s="233" t="s">
        <v>95</v>
      </c>
      <c r="E28" s="233" t="s">
        <v>101</v>
      </c>
      <c r="F28" s="233" t="s">
        <v>95</v>
      </c>
      <c r="G28" s="4"/>
      <c r="H28" s="232">
        <f t="shared" si="1"/>
        <v>0</v>
      </c>
      <c r="I28" s="204"/>
      <c r="J28" s="4"/>
      <c r="K28" s="4"/>
      <c r="L28" s="4"/>
      <c r="M28" s="4"/>
      <c r="N28" s="4"/>
      <c r="O28" s="4"/>
      <c r="P28" s="4"/>
      <c r="Q28" s="4"/>
      <c r="R28" s="4"/>
      <c r="S28" s="4"/>
      <c r="T28" s="4"/>
      <c r="U28" s="4"/>
      <c r="V28" s="4"/>
      <c r="W28" s="4"/>
      <c r="X28" s="4"/>
      <c r="Y28" s="4"/>
      <c r="Z28" s="4"/>
      <c r="AA28" s="4"/>
    </row>
    <row r="29" spans="1:27" ht="14.25" customHeight="1" x14ac:dyDescent="0.25">
      <c r="A29" s="223"/>
      <c r="B29" s="203"/>
      <c r="C29" s="4"/>
      <c r="D29" s="4"/>
      <c r="E29" s="4"/>
      <c r="F29" s="4"/>
      <c r="G29" s="4"/>
      <c r="H29" s="4"/>
      <c r="I29" s="204"/>
      <c r="J29" s="4"/>
      <c r="K29" s="4"/>
      <c r="L29" s="4"/>
      <c r="M29" s="4"/>
      <c r="N29" s="4"/>
      <c r="O29" s="4"/>
      <c r="P29" s="3"/>
      <c r="Q29" s="4"/>
      <c r="R29" s="4"/>
      <c r="S29" s="4"/>
      <c r="T29" s="4"/>
      <c r="U29" s="4"/>
      <c r="V29" s="4"/>
      <c r="W29" s="4"/>
      <c r="X29" s="4"/>
      <c r="Y29" s="4"/>
      <c r="Z29" s="4"/>
      <c r="AA29" s="4"/>
    </row>
    <row r="30" spans="1:27" ht="14.25" customHeight="1" x14ac:dyDescent="0.25">
      <c r="A30" s="223"/>
      <c r="B30" s="203" t="s">
        <v>256</v>
      </c>
      <c r="C30" s="72">
        <f>IF('1. Assumptions'!$C$18="Teaching",(VLOOKUP(C28,Workings!$L$20:$M$25,2,)*C26*C27*52*'1. Assumptions'!$L$31/1000)*'1. Assumptions'!$H$18/12,(VLOOKUP(C28,Workings!$L$20:$M$25,2,)*C26*C27*52*'1. Assumptions'!$L$31/1000))</f>
        <v>61.49</v>
      </c>
      <c r="D30" s="72">
        <f>IF('1. Assumptions'!$C$18="Teaching",(VLOOKUP(D28,Workings!$L$20:$M$25,2,)*D26*D27*52*'1. Assumptions'!$L$32/1000)*'1. Assumptions'!$H$18/12,(VLOOKUP(D28,Workings!$L$20:$M$25,2,)*D26*D27*52*'1. Assumptions'!$L$32/1000))</f>
        <v>44.616</v>
      </c>
      <c r="E30" s="72">
        <f>IF('1. Assumptions'!$C$18="Teaching",(VLOOKUP(E28,Workings!$L$20:$M$25,2,)*E26*E27*52*'1. Assumptions'!$L$33/1000)*'1. Assumptions'!$H$18/12,(VLOOKUP(E28,Workings!$L$20:$M$25,2,)*E26*E27*52*'1. Assumptions'!$L$33/1000))</f>
        <v>514.79999999999995</v>
      </c>
      <c r="F30" s="72">
        <f>IF('1. Assumptions'!$C$18="Teaching",(VLOOKUP(F28,Workings!$L$20:$M$25,2,)*F26*F27*52*'1. Assumptions'!$L$34/1000)*'1. Assumptions'!$H$18/12,(VLOOKUP(F28,Workings!$L$20:$M$25,2,)*F26*F27*52*'1. Assumptions'!$L$34/1000))</f>
        <v>15.444000000000001</v>
      </c>
      <c r="G30" s="79"/>
      <c r="H30" s="72">
        <f>SUM(C30:G30)</f>
        <v>636.34999999999991</v>
      </c>
      <c r="I30" s="204"/>
      <c r="J30" s="4"/>
      <c r="K30" s="4"/>
      <c r="L30" s="4"/>
      <c r="M30" s="4"/>
      <c r="N30" s="4"/>
      <c r="O30" s="4"/>
      <c r="P30" s="4"/>
      <c r="Q30" s="4"/>
      <c r="R30" s="4"/>
      <c r="S30" s="4"/>
      <c r="T30" s="4"/>
      <c r="U30" s="4"/>
      <c r="V30" s="4"/>
      <c r="W30" s="4"/>
      <c r="X30" s="4"/>
      <c r="Y30" s="4"/>
      <c r="Z30" s="4"/>
      <c r="AA30" s="4"/>
    </row>
    <row r="31" spans="1:27" ht="14.25" customHeight="1" x14ac:dyDescent="0.25">
      <c r="A31" s="223"/>
      <c r="B31" s="203"/>
      <c r="C31" s="4"/>
      <c r="D31" s="4"/>
      <c r="E31" s="4"/>
      <c r="F31" s="4"/>
      <c r="G31" s="4"/>
      <c r="H31" s="4"/>
      <c r="I31" s="204"/>
      <c r="J31" s="4"/>
      <c r="K31" s="4"/>
      <c r="L31" s="4"/>
      <c r="M31" s="4"/>
      <c r="N31" s="4"/>
      <c r="O31" s="4"/>
      <c r="P31" s="4"/>
      <c r="Q31" s="4"/>
      <c r="R31" s="4"/>
      <c r="S31" s="4"/>
      <c r="T31" s="4"/>
      <c r="U31" s="4"/>
      <c r="V31" s="4"/>
      <c r="W31" s="4"/>
      <c r="X31" s="4"/>
      <c r="Y31" s="4"/>
      <c r="Z31" s="4"/>
      <c r="AA31" s="4"/>
    </row>
    <row r="32" spans="1:27" ht="14.25" customHeight="1" x14ac:dyDescent="0.25">
      <c r="A32" s="223"/>
      <c r="B32" s="203" t="s">
        <v>257</v>
      </c>
      <c r="C32" s="234">
        <f>IF('1. Assumptions'!$C$18="Teaching",(VLOOKUP(C28,Workings!$L$20:$M$25,2,)*C26*C27*52*'1. Assumptions'!$M$31/1000)*'1. Assumptions'!$H$18/12,(VLOOKUP(C28,Workings!$L$20:$M$25,2,)*C26*C27*52*'1. Assumptions'!$M$31/1000))</f>
        <v>11.336</v>
      </c>
      <c r="D32" s="234">
        <f>IF('1. Assumptions'!$C$18="Teaching",(VLOOKUP(D28,Workings!$L$20:$M$25,2,)*D26*D27*52*'1. Assumptions'!$M$32/1000)*'1. Assumptions'!$H$18/12,(VLOOKUP(D28,Workings!$L$20:$M$25,2,)*D26*D27*52*'1. Assumptions'!$M$32/1000))</f>
        <v>9.0688000000000013</v>
      </c>
      <c r="E32" s="234">
        <f>IF('1. Assumptions'!$C$18="Teaching",(VLOOKUP(E28,Workings!$L$20:$M$25,2,)*E26*E27*52*'1. Assumptions'!$M$33/1000)*'1. Assumptions'!$H$18/12,(VLOOKUP(E28,Workings!$L$20:$M$25,2,)*E26*E27*52*'1. Assumptions'!$M$33/1000))</f>
        <v>22.672000000000001</v>
      </c>
      <c r="F32" s="234">
        <f>IF('1. Assumptions'!$C$18="Teaching",(VLOOKUP(F28,Workings!$L$20:$M$25,2,)*F26*F27*52*'1. Assumptions'!$M$34/1000)*'1. Assumptions'!$H$18/12,(VLOOKUP(F28,Workings!$L$20:$M$25,2,)*F26*F27*52*'1. Assumptions'!$M$34/1000))</f>
        <v>2.2672000000000003</v>
      </c>
      <c r="G32" s="75"/>
      <c r="H32" s="234">
        <f>SUM(C32:G32)</f>
        <v>45.344000000000008</v>
      </c>
      <c r="I32" s="204"/>
      <c r="J32" s="4"/>
      <c r="K32" s="4"/>
      <c r="L32" s="4"/>
      <c r="M32" s="4"/>
      <c r="N32" s="4"/>
      <c r="O32" s="4"/>
      <c r="P32" s="4"/>
      <c r="Q32" s="4"/>
      <c r="R32" s="4"/>
      <c r="S32" s="4"/>
      <c r="T32" s="4"/>
      <c r="U32" s="4"/>
      <c r="V32" s="4"/>
      <c r="W32" s="4"/>
      <c r="X32" s="4"/>
      <c r="Y32" s="4"/>
      <c r="Z32" s="4"/>
      <c r="AA32" s="4"/>
    </row>
    <row r="33" spans="1:27" ht="14.25" customHeight="1" x14ac:dyDescent="0.25">
      <c r="A33" s="223"/>
      <c r="B33" s="212"/>
      <c r="C33" s="213"/>
      <c r="D33" s="213"/>
      <c r="E33" s="213"/>
      <c r="F33" s="213"/>
      <c r="G33" s="213"/>
      <c r="H33" s="213"/>
      <c r="I33" s="214"/>
      <c r="J33" s="4"/>
      <c r="K33" s="4"/>
      <c r="L33" s="4"/>
      <c r="M33" s="4"/>
      <c r="N33" s="4"/>
      <c r="O33" s="4"/>
      <c r="P33" s="4"/>
      <c r="Q33" s="4"/>
      <c r="R33" s="4"/>
      <c r="S33" s="4"/>
      <c r="T33" s="4"/>
      <c r="U33" s="4"/>
      <c r="V33" s="4"/>
      <c r="W33" s="4"/>
      <c r="X33" s="4"/>
      <c r="Y33" s="4"/>
      <c r="Z33" s="4"/>
      <c r="AA33" s="4"/>
    </row>
    <row r="34" spans="1:27" ht="14.25" customHeight="1" x14ac:dyDescent="0.25">
      <c r="A34" s="223"/>
      <c r="B34" s="4"/>
      <c r="C34" s="4"/>
      <c r="D34" s="4"/>
      <c r="E34" s="4"/>
      <c r="F34" s="4"/>
      <c r="G34" s="4"/>
      <c r="H34" s="4"/>
      <c r="I34" s="4"/>
      <c r="J34" s="4"/>
      <c r="K34" s="4"/>
      <c r="L34" s="4"/>
      <c r="M34" s="4"/>
      <c r="N34" s="4"/>
      <c r="O34" s="4"/>
      <c r="P34" s="4"/>
      <c r="Q34" s="4"/>
      <c r="R34" s="4"/>
      <c r="S34" s="4"/>
      <c r="T34" s="4"/>
      <c r="U34" s="4"/>
      <c r="V34" s="4"/>
      <c r="W34" s="4"/>
      <c r="X34" s="4"/>
      <c r="Y34" s="4"/>
      <c r="Z34" s="4"/>
      <c r="AA34" s="4"/>
    </row>
    <row r="35" spans="1:27" ht="14.25" customHeight="1" x14ac:dyDescent="0.25">
      <c r="A35" s="224"/>
      <c r="B35" s="1"/>
      <c r="C35" s="4"/>
      <c r="D35" s="4"/>
      <c r="E35" s="4"/>
      <c r="F35" s="4"/>
      <c r="G35" s="4"/>
      <c r="H35" s="4"/>
      <c r="I35" s="4"/>
      <c r="J35" s="4"/>
      <c r="K35" s="4"/>
      <c r="L35" s="4"/>
      <c r="M35" s="4"/>
      <c r="N35" s="4"/>
      <c r="O35" s="4"/>
      <c r="P35" s="4"/>
      <c r="Q35" s="4"/>
      <c r="R35" s="4"/>
      <c r="S35" s="4"/>
      <c r="T35" s="4"/>
      <c r="U35" s="4"/>
      <c r="V35" s="4"/>
      <c r="W35" s="4"/>
      <c r="X35" s="4"/>
      <c r="Y35" s="4"/>
      <c r="Z35" s="4"/>
      <c r="AA35" s="4"/>
    </row>
    <row r="36" spans="1:27" ht="14.25" customHeight="1" x14ac:dyDescent="0.25">
      <c r="A36" s="223"/>
      <c r="B36" s="4"/>
      <c r="C36" s="4"/>
      <c r="D36" s="4"/>
      <c r="E36" s="4"/>
      <c r="F36" s="4"/>
      <c r="G36" s="4"/>
      <c r="H36" s="4"/>
      <c r="I36" s="4"/>
      <c r="J36" s="4"/>
      <c r="K36" s="4"/>
      <c r="L36" s="4"/>
      <c r="M36" s="4"/>
      <c r="N36" s="4"/>
      <c r="O36" s="4"/>
      <c r="P36" s="4"/>
      <c r="Q36" s="4"/>
      <c r="R36" s="4"/>
      <c r="S36" s="4"/>
      <c r="T36" s="4"/>
      <c r="U36" s="4"/>
      <c r="V36" s="4"/>
      <c r="W36" s="4"/>
      <c r="X36" s="4"/>
      <c r="Y36" s="4"/>
      <c r="Z36" s="4"/>
      <c r="AA36" s="4"/>
    </row>
    <row r="37" spans="1:27" ht="14.25" customHeight="1" x14ac:dyDescent="0.25">
      <c r="A37" s="223"/>
      <c r="B37" s="4"/>
      <c r="C37" s="4"/>
      <c r="D37" s="4"/>
      <c r="E37" s="4"/>
      <c r="F37" s="4"/>
      <c r="G37" s="4"/>
      <c r="H37" s="4"/>
      <c r="I37" s="4"/>
      <c r="J37" s="4"/>
      <c r="K37" s="4"/>
      <c r="L37" s="4"/>
      <c r="M37" s="4"/>
      <c r="N37" s="4"/>
      <c r="O37" s="4"/>
      <c r="P37" s="4"/>
      <c r="Q37" s="4"/>
      <c r="R37" s="4"/>
      <c r="S37" s="4"/>
      <c r="T37" s="4"/>
      <c r="U37" s="4"/>
      <c r="V37" s="4"/>
      <c r="W37" s="4"/>
      <c r="X37" s="4"/>
      <c r="Y37" s="4"/>
      <c r="Z37" s="4"/>
      <c r="AA37" s="4"/>
    </row>
    <row r="38" spans="1:27" ht="14.25" customHeight="1" x14ac:dyDescent="0.25">
      <c r="A38" s="223"/>
      <c r="B38" s="4"/>
      <c r="C38" s="4"/>
      <c r="D38" s="4"/>
      <c r="E38" s="4"/>
      <c r="F38" s="4"/>
      <c r="G38" s="4"/>
      <c r="H38" s="4"/>
      <c r="I38" s="4"/>
      <c r="J38" s="4"/>
      <c r="K38" s="4"/>
      <c r="L38" s="4"/>
      <c r="M38" s="4"/>
      <c r="N38" s="4"/>
      <c r="O38" s="4"/>
      <c r="P38" s="4"/>
      <c r="Q38" s="4"/>
      <c r="R38" s="4"/>
      <c r="S38" s="4"/>
      <c r="T38" s="4"/>
      <c r="U38" s="4"/>
      <c r="V38" s="4"/>
      <c r="W38" s="4"/>
      <c r="X38" s="4"/>
      <c r="Y38" s="4"/>
      <c r="Z38" s="4"/>
      <c r="AA38" s="4"/>
    </row>
    <row r="39" spans="1:27" ht="14.25" customHeight="1" x14ac:dyDescent="0.25">
      <c r="A39" s="223"/>
      <c r="B39" s="4"/>
      <c r="C39" s="4"/>
      <c r="D39" s="4"/>
      <c r="E39" s="4"/>
      <c r="F39" s="4"/>
      <c r="G39" s="4"/>
      <c r="H39" s="4"/>
      <c r="I39" s="4"/>
      <c r="J39" s="4"/>
      <c r="K39" s="4"/>
      <c r="L39" s="4"/>
      <c r="M39" s="4"/>
      <c r="N39" s="4"/>
      <c r="O39" s="4"/>
      <c r="P39" s="4"/>
      <c r="Q39" s="4"/>
      <c r="R39" s="4"/>
      <c r="S39" s="4"/>
      <c r="T39" s="4"/>
      <c r="U39" s="4"/>
      <c r="V39" s="4"/>
      <c r="W39" s="4"/>
      <c r="X39" s="4"/>
      <c r="Y39" s="4"/>
      <c r="Z39" s="4"/>
      <c r="AA39" s="4"/>
    </row>
    <row r="40" spans="1:27" ht="14.25" customHeight="1" x14ac:dyDescent="0.25">
      <c r="A40" s="223"/>
      <c r="B40" s="4"/>
      <c r="C40" s="4"/>
      <c r="D40" s="4"/>
      <c r="E40" s="4"/>
      <c r="F40" s="4"/>
      <c r="G40" s="4"/>
      <c r="H40" s="4"/>
      <c r="I40" s="4"/>
      <c r="J40" s="4"/>
      <c r="K40" s="4"/>
      <c r="L40" s="4"/>
      <c r="M40" s="4"/>
      <c r="N40" s="4"/>
      <c r="O40" s="4"/>
      <c r="P40" s="4"/>
      <c r="Q40" s="4"/>
      <c r="R40" s="4"/>
      <c r="S40" s="4"/>
      <c r="T40" s="4"/>
      <c r="U40" s="4"/>
      <c r="V40" s="4"/>
      <c r="W40" s="4"/>
      <c r="X40" s="4"/>
      <c r="Y40" s="4"/>
      <c r="Z40" s="4"/>
      <c r="AA40" s="4"/>
    </row>
    <row r="41" spans="1:27" ht="14.25" customHeight="1" x14ac:dyDescent="0.25">
      <c r="A41" s="235"/>
      <c r="B41" s="2"/>
      <c r="C41" s="4"/>
      <c r="D41" s="4"/>
      <c r="E41" s="4"/>
      <c r="F41" s="4"/>
      <c r="G41" s="4"/>
      <c r="H41" s="4"/>
      <c r="I41" s="4"/>
      <c r="J41" s="4"/>
      <c r="K41" s="4"/>
      <c r="L41" s="4"/>
      <c r="M41" s="4"/>
      <c r="N41" s="4"/>
      <c r="O41" s="4"/>
      <c r="P41" s="4"/>
      <c r="Q41" s="4"/>
      <c r="R41" s="4"/>
      <c r="S41" s="4"/>
      <c r="T41" s="4"/>
      <c r="U41" s="4"/>
      <c r="V41" s="4"/>
      <c r="W41" s="4"/>
      <c r="X41" s="4"/>
      <c r="Y41" s="4"/>
      <c r="Z41" s="4"/>
      <c r="AA41" s="4"/>
    </row>
    <row r="42" spans="1:27" ht="14.25" customHeight="1" x14ac:dyDescent="0.25">
      <c r="A42" s="235"/>
      <c r="B42" s="2"/>
      <c r="C42" s="4"/>
      <c r="D42" s="4"/>
      <c r="E42" s="4"/>
      <c r="F42" s="4"/>
      <c r="G42" s="4"/>
      <c r="H42" s="4"/>
      <c r="I42" s="4"/>
      <c r="J42" s="4"/>
      <c r="K42" s="4"/>
      <c r="L42" s="4"/>
      <c r="M42" s="4"/>
      <c r="N42" s="4"/>
      <c r="O42" s="4"/>
      <c r="P42" s="4"/>
      <c r="Q42" s="4"/>
      <c r="R42" s="4"/>
      <c r="S42" s="4"/>
      <c r="T42" s="4"/>
      <c r="U42" s="4"/>
      <c r="V42" s="4"/>
      <c r="W42" s="4"/>
      <c r="X42" s="4"/>
      <c r="Y42" s="4"/>
      <c r="Z42" s="4"/>
      <c r="AA42" s="4"/>
    </row>
    <row r="43" spans="1:27" ht="14.25" customHeight="1" x14ac:dyDescent="0.25">
      <c r="A43" s="235"/>
      <c r="B43" s="2"/>
      <c r="C43" s="4"/>
      <c r="D43" s="4"/>
      <c r="E43" s="4"/>
      <c r="F43" s="4"/>
      <c r="G43" s="4"/>
      <c r="H43" s="4"/>
      <c r="I43" s="4"/>
      <c r="J43" s="4"/>
      <c r="K43" s="4"/>
      <c r="L43" s="4"/>
      <c r="M43" s="4"/>
      <c r="N43" s="4"/>
      <c r="O43" s="4"/>
      <c r="P43" s="4"/>
      <c r="Q43" s="4"/>
      <c r="R43" s="4"/>
      <c r="S43" s="4"/>
      <c r="T43" s="4"/>
      <c r="U43" s="4"/>
      <c r="V43" s="4"/>
      <c r="W43" s="4"/>
      <c r="X43" s="4"/>
      <c r="Y43" s="4"/>
      <c r="Z43" s="4"/>
      <c r="AA43" s="4"/>
    </row>
    <row r="44" spans="1:27" ht="14.25" customHeight="1" x14ac:dyDescent="0.25">
      <c r="A44" s="223"/>
      <c r="B44" s="4"/>
      <c r="C44" s="4"/>
      <c r="D44" s="4"/>
      <c r="E44" s="4"/>
      <c r="F44" s="4"/>
      <c r="G44" s="4"/>
      <c r="H44" s="4"/>
      <c r="I44" s="4"/>
      <c r="J44" s="4"/>
      <c r="K44" s="4"/>
      <c r="L44" s="4"/>
      <c r="M44" s="4"/>
      <c r="N44" s="4"/>
      <c r="O44" s="4"/>
      <c r="P44" s="4"/>
      <c r="Q44" s="4"/>
      <c r="R44" s="4"/>
      <c r="S44" s="4"/>
      <c r="T44" s="4"/>
      <c r="U44" s="4"/>
      <c r="V44" s="4"/>
      <c r="W44" s="4"/>
      <c r="X44" s="4"/>
      <c r="Y44" s="4"/>
      <c r="Z44" s="4"/>
      <c r="AA44" s="4"/>
    </row>
    <row r="45" spans="1:27" ht="14.25" customHeight="1" x14ac:dyDescent="0.25">
      <c r="A45" s="224"/>
      <c r="B45" s="1"/>
      <c r="C45" s="4"/>
      <c r="D45" s="4"/>
      <c r="E45" s="4"/>
      <c r="F45" s="4"/>
      <c r="G45" s="4"/>
      <c r="H45" s="4"/>
      <c r="I45" s="4"/>
      <c r="J45" s="4"/>
      <c r="K45" s="4"/>
      <c r="L45" s="4"/>
      <c r="M45" s="4"/>
      <c r="N45" s="4"/>
      <c r="O45" s="4"/>
      <c r="P45" s="4"/>
      <c r="Q45" s="4"/>
      <c r="R45" s="4"/>
      <c r="S45" s="4"/>
      <c r="T45" s="4"/>
      <c r="U45" s="4"/>
      <c r="V45" s="4"/>
      <c r="W45" s="4"/>
      <c r="X45" s="4"/>
      <c r="Y45" s="4"/>
      <c r="Z45" s="4"/>
      <c r="AA45" s="4"/>
    </row>
    <row r="46" spans="1:27" ht="14.25" customHeight="1" x14ac:dyDescent="0.25">
      <c r="A46" s="223"/>
      <c r="B46" s="4"/>
      <c r="C46" s="4"/>
      <c r="D46" s="4"/>
      <c r="E46" s="4"/>
      <c r="F46" s="4"/>
      <c r="G46" s="4"/>
      <c r="H46" s="4"/>
      <c r="I46" s="4"/>
      <c r="J46" s="4"/>
      <c r="K46" s="4"/>
      <c r="L46" s="4"/>
      <c r="M46" s="4"/>
      <c r="N46" s="4"/>
      <c r="O46" s="4"/>
      <c r="P46" s="4"/>
      <c r="Q46" s="4"/>
      <c r="R46" s="4"/>
      <c r="S46" s="4"/>
      <c r="T46" s="4"/>
      <c r="U46" s="4"/>
      <c r="V46" s="4"/>
      <c r="W46" s="4"/>
      <c r="X46" s="4"/>
      <c r="Y46" s="4"/>
      <c r="Z46" s="4"/>
      <c r="AA46" s="4"/>
    </row>
    <row r="47" spans="1:27" ht="14.25" customHeight="1" x14ac:dyDescent="0.25">
      <c r="A47" s="223"/>
      <c r="B47" s="4"/>
      <c r="C47" s="4"/>
      <c r="D47" s="4"/>
      <c r="E47" s="4"/>
      <c r="F47" s="4"/>
      <c r="G47" s="4"/>
      <c r="H47" s="4"/>
      <c r="I47" s="4"/>
      <c r="J47" s="4"/>
      <c r="K47" s="4"/>
      <c r="L47" s="4"/>
      <c r="M47" s="4"/>
      <c r="N47" s="4"/>
      <c r="O47" s="4"/>
      <c r="P47" s="4"/>
      <c r="Q47" s="4"/>
      <c r="R47" s="4"/>
      <c r="S47" s="4"/>
      <c r="T47" s="4"/>
      <c r="U47" s="4"/>
      <c r="V47" s="4"/>
      <c r="W47" s="4"/>
      <c r="X47" s="4"/>
      <c r="Y47" s="4"/>
      <c r="Z47" s="4"/>
      <c r="AA47" s="4"/>
    </row>
    <row r="48" spans="1:27" ht="14.25" customHeight="1" x14ac:dyDescent="0.25">
      <c r="A48" s="223"/>
      <c r="B48" s="4"/>
      <c r="C48" s="4"/>
      <c r="D48" s="4"/>
      <c r="E48" s="4"/>
      <c r="F48" s="4"/>
      <c r="G48" s="4"/>
      <c r="H48" s="4"/>
      <c r="I48" s="4"/>
      <c r="J48" s="4"/>
      <c r="K48" s="4"/>
      <c r="L48" s="4"/>
      <c r="M48" s="4"/>
      <c r="N48" s="4"/>
      <c r="O48" s="4"/>
      <c r="P48" s="4"/>
      <c r="Q48" s="4"/>
      <c r="R48" s="4"/>
      <c r="S48" s="4"/>
      <c r="T48" s="4"/>
      <c r="U48" s="4"/>
      <c r="V48" s="4"/>
      <c r="W48" s="4"/>
      <c r="X48" s="4"/>
      <c r="Y48" s="4"/>
      <c r="Z48" s="4"/>
      <c r="AA48" s="4"/>
    </row>
    <row r="49" spans="1:27" ht="14.25" customHeight="1" x14ac:dyDescent="0.25">
      <c r="A49" s="223"/>
      <c r="B49" s="4"/>
      <c r="C49" s="4"/>
      <c r="D49" s="4"/>
      <c r="E49" s="4"/>
      <c r="F49" s="4"/>
      <c r="G49" s="4"/>
      <c r="H49" s="4"/>
      <c r="I49" s="4"/>
      <c r="J49" s="4"/>
      <c r="K49" s="4"/>
      <c r="L49" s="4"/>
      <c r="M49" s="4"/>
      <c r="N49" s="4"/>
      <c r="O49" s="4"/>
      <c r="P49" s="4"/>
      <c r="Q49" s="4"/>
      <c r="R49" s="4"/>
      <c r="S49" s="4"/>
      <c r="T49" s="4"/>
      <c r="U49" s="4"/>
      <c r="V49" s="4"/>
      <c r="W49" s="4"/>
      <c r="X49" s="4"/>
      <c r="Y49" s="4"/>
      <c r="Z49" s="4"/>
      <c r="AA49" s="4"/>
    </row>
    <row r="50" spans="1:27" ht="14.25" customHeight="1" x14ac:dyDescent="0.25">
      <c r="A50" s="224"/>
      <c r="B50" s="1"/>
      <c r="C50" s="4"/>
      <c r="D50" s="4"/>
      <c r="E50" s="4"/>
      <c r="F50" s="4"/>
      <c r="G50" s="4"/>
      <c r="H50" s="4"/>
      <c r="I50" s="4"/>
      <c r="J50" s="4"/>
      <c r="K50" s="4"/>
      <c r="L50" s="4"/>
      <c r="M50" s="4"/>
      <c r="N50" s="4"/>
      <c r="O50" s="4"/>
      <c r="P50" s="4"/>
      <c r="Q50" s="4"/>
      <c r="R50" s="4"/>
      <c r="S50" s="4"/>
      <c r="T50" s="4"/>
      <c r="U50" s="4"/>
      <c r="V50" s="4"/>
      <c r="W50" s="4"/>
      <c r="X50" s="4"/>
      <c r="Y50" s="4"/>
      <c r="Z50" s="4"/>
      <c r="AA50" s="4"/>
    </row>
    <row r="51" spans="1:27" ht="14.25" customHeight="1" x14ac:dyDescent="0.25">
      <c r="A51" s="223"/>
      <c r="B51" s="4"/>
      <c r="C51" s="4"/>
      <c r="D51" s="4"/>
      <c r="E51" s="4"/>
      <c r="F51" s="4"/>
      <c r="G51" s="4"/>
      <c r="H51" s="4"/>
      <c r="I51" s="4"/>
      <c r="J51" s="4"/>
      <c r="K51" s="4"/>
      <c r="L51" s="4"/>
      <c r="M51" s="4"/>
      <c r="N51" s="4"/>
      <c r="O51" s="4"/>
      <c r="P51" s="4"/>
      <c r="Q51" s="4"/>
      <c r="R51" s="4"/>
      <c r="S51" s="4"/>
      <c r="T51" s="4"/>
      <c r="U51" s="4"/>
      <c r="V51" s="4"/>
      <c r="W51" s="4"/>
      <c r="X51" s="4"/>
      <c r="Y51" s="4"/>
      <c r="Z51" s="4"/>
      <c r="AA51" s="4"/>
    </row>
    <row r="52" spans="1:27" ht="14.25" customHeight="1" x14ac:dyDescent="0.25">
      <c r="A52" s="223"/>
      <c r="B52" s="4"/>
      <c r="C52" s="4"/>
      <c r="D52" s="4"/>
      <c r="E52" s="4"/>
      <c r="F52" s="4"/>
      <c r="G52" s="4"/>
      <c r="H52" s="4"/>
      <c r="I52" s="4"/>
      <c r="J52" s="4"/>
      <c r="K52" s="4"/>
      <c r="L52" s="4"/>
      <c r="M52" s="4"/>
      <c r="N52" s="4"/>
      <c r="O52" s="4"/>
      <c r="P52" s="4"/>
      <c r="Q52" s="4"/>
      <c r="R52" s="4"/>
      <c r="S52" s="4"/>
      <c r="T52" s="4"/>
      <c r="U52" s="4"/>
      <c r="V52" s="4"/>
      <c r="W52" s="4"/>
      <c r="X52" s="4"/>
      <c r="Y52" s="4"/>
      <c r="Z52" s="4"/>
      <c r="AA52" s="4"/>
    </row>
    <row r="53" spans="1:27" ht="14.25" customHeight="1" x14ac:dyDescent="0.25">
      <c r="A53" s="223"/>
      <c r="B53" s="4"/>
      <c r="C53" s="4"/>
      <c r="D53" s="4"/>
      <c r="E53" s="4"/>
      <c r="F53" s="4"/>
      <c r="G53" s="4"/>
      <c r="H53" s="4"/>
      <c r="I53" s="4"/>
      <c r="J53" s="4"/>
      <c r="K53" s="4"/>
      <c r="L53" s="4"/>
      <c r="M53" s="4"/>
      <c r="N53" s="4"/>
      <c r="O53" s="4"/>
      <c r="P53" s="4"/>
      <c r="Q53" s="4"/>
      <c r="R53" s="4"/>
      <c r="S53" s="4"/>
      <c r="T53" s="4"/>
      <c r="U53" s="4"/>
      <c r="V53" s="4"/>
      <c r="W53" s="4"/>
      <c r="X53" s="4"/>
      <c r="Y53" s="4"/>
      <c r="Z53" s="4"/>
      <c r="AA53" s="4"/>
    </row>
    <row r="54" spans="1:27" ht="14.25" customHeight="1" x14ac:dyDescent="0.25">
      <c r="A54" s="223"/>
      <c r="B54" s="4"/>
      <c r="C54" s="4"/>
      <c r="D54" s="4"/>
      <c r="E54" s="4"/>
      <c r="F54" s="4"/>
      <c r="G54" s="4"/>
      <c r="H54" s="4"/>
      <c r="I54" s="4"/>
      <c r="J54" s="4"/>
      <c r="K54" s="4"/>
      <c r="L54" s="4"/>
      <c r="M54" s="4"/>
      <c r="N54" s="4"/>
      <c r="O54" s="4"/>
      <c r="P54" s="4"/>
      <c r="Q54" s="4"/>
      <c r="R54" s="4"/>
      <c r="S54" s="4"/>
      <c r="T54" s="4"/>
      <c r="U54" s="4"/>
      <c r="V54" s="4"/>
      <c r="W54" s="4"/>
      <c r="X54" s="4"/>
      <c r="Y54" s="4"/>
      <c r="Z54" s="4"/>
      <c r="AA54" s="4"/>
    </row>
    <row r="55" spans="1:27" ht="14.25" customHeight="1" x14ac:dyDescent="0.25">
      <c r="A55" s="223"/>
      <c r="B55" s="4"/>
      <c r="C55" s="4"/>
      <c r="D55" s="4"/>
      <c r="E55" s="4"/>
      <c r="F55" s="4"/>
      <c r="G55" s="4"/>
      <c r="H55" s="4"/>
      <c r="I55" s="4"/>
      <c r="J55" s="4"/>
      <c r="K55" s="4"/>
      <c r="L55" s="4"/>
      <c r="M55" s="4"/>
      <c r="N55" s="4"/>
      <c r="O55" s="4"/>
      <c r="P55" s="4"/>
      <c r="Q55" s="4"/>
      <c r="R55" s="4"/>
      <c r="S55" s="4"/>
      <c r="T55" s="4"/>
      <c r="U55" s="4"/>
      <c r="V55" s="4"/>
      <c r="W55" s="4"/>
      <c r="X55" s="4"/>
      <c r="Y55" s="4"/>
      <c r="Z55" s="4"/>
      <c r="AA55" s="4"/>
    </row>
    <row r="56" spans="1:27" ht="14.25" customHeight="1" x14ac:dyDescent="0.25">
      <c r="A56" s="223"/>
      <c r="B56" s="4"/>
      <c r="C56" s="4"/>
      <c r="D56" s="4"/>
      <c r="E56" s="4"/>
      <c r="F56" s="4"/>
      <c r="G56" s="4"/>
      <c r="H56" s="4"/>
      <c r="I56" s="4"/>
      <c r="J56" s="4"/>
      <c r="K56" s="4"/>
      <c r="L56" s="4"/>
      <c r="M56" s="4"/>
      <c r="N56" s="4"/>
      <c r="O56" s="4"/>
      <c r="P56" s="4"/>
      <c r="Q56" s="4"/>
      <c r="R56" s="4"/>
      <c r="S56" s="4"/>
      <c r="T56" s="4"/>
      <c r="U56" s="4"/>
      <c r="V56" s="4"/>
      <c r="W56" s="4"/>
      <c r="X56" s="4"/>
      <c r="Y56" s="4"/>
      <c r="Z56" s="4"/>
      <c r="AA56" s="4"/>
    </row>
    <row r="57" spans="1:27" ht="14.25" customHeight="1" x14ac:dyDescent="0.25">
      <c r="A57" s="223"/>
      <c r="B57" s="4"/>
      <c r="C57" s="4"/>
      <c r="D57" s="4"/>
      <c r="E57" s="4"/>
      <c r="F57" s="4"/>
      <c r="G57" s="4"/>
      <c r="H57" s="4"/>
      <c r="I57" s="4"/>
      <c r="J57" s="4"/>
      <c r="K57" s="4"/>
      <c r="L57" s="4"/>
      <c r="M57" s="4"/>
      <c r="N57" s="4"/>
      <c r="O57" s="4"/>
      <c r="P57" s="4"/>
      <c r="Q57" s="4"/>
      <c r="R57" s="4"/>
      <c r="S57" s="4"/>
      <c r="T57" s="4"/>
      <c r="U57" s="4"/>
      <c r="V57" s="4"/>
      <c r="W57" s="4"/>
      <c r="X57" s="4"/>
      <c r="Y57" s="4"/>
      <c r="Z57" s="4"/>
      <c r="AA57" s="4"/>
    </row>
    <row r="58" spans="1:27" ht="14.25" customHeight="1" x14ac:dyDescent="0.25">
      <c r="A58" s="223"/>
      <c r="B58" s="4"/>
      <c r="C58" s="4"/>
      <c r="D58" s="4"/>
      <c r="E58" s="4"/>
      <c r="F58" s="4"/>
      <c r="G58" s="4"/>
      <c r="H58" s="4"/>
      <c r="I58" s="4"/>
      <c r="J58" s="4"/>
      <c r="K58" s="4"/>
      <c r="L58" s="4"/>
      <c r="M58" s="4"/>
      <c r="N58" s="4"/>
      <c r="O58" s="4"/>
      <c r="P58" s="4"/>
      <c r="Q58" s="4"/>
      <c r="R58" s="4"/>
      <c r="S58" s="4"/>
      <c r="T58" s="4"/>
      <c r="U58" s="4"/>
      <c r="V58" s="4"/>
      <c r="W58" s="4"/>
      <c r="X58" s="4"/>
      <c r="Y58" s="4"/>
      <c r="Z58" s="4"/>
      <c r="AA58" s="4"/>
    </row>
    <row r="59" spans="1:27" ht="14.25" customHeight="1" x14ac:dyDescent="0.25">
      <c r="A59" s="223"/>
      <c r="B59" s="4"/>
      <c r="C59" s="4"/>
      <c r="D59" s="4"/>
      <c r="E59" s="4"/>
      <c r="F59" s="4"/>
      <c r="G59" s="4"/>
      <c r="H59" s="4"/>
      <c r="I59" s="4"/>
      <c r="J59" s="4"/>
      <c r="K59" s="4"/>
      <c r="L59" s="4"/>
      <c r="M59" s="4"/>
      <c r="N59" s="4"/>
      <c r="O59" s="4"/>
      <c r="P59" s="4"/>
      <c r="Q59" s="4"/>
      <c r="R59" s="4"/>
      <c r="S59" s="4"/>
      <c r="T59" s="4"/>
      <c r="U59" s="4"/>
      <c r="V59" s="4"/>
      <c r="W59" s="4"/>
      <c r="X59" s="4"/>
      <c r="Y59" s="4"/>
      <c r="Z59" s="4"/>
      <c r="AA59" s="4"/>
    </row>
    <row r="60" spans="1:27" ht="14.25" customHeight="1" x14ac:dyDescent="0.25">
      <c r="A60" s="223"/>
      <c r="B60" s="4"/>
      <c r="C60" s="4"/>
      <c r="D60" s="4"/>
      <c r="E60" s="4"/>
      <c r="F60" s="4"/>
      <c r="G60" s="4"/>
      <c r="H60" s="4"/>
      <c r="I60" s="4"/>
      <c r="J60" s="4"/>
      <c r="K60" s="4"/>
      <c r="L60" s="4"/>
      <c r="M60" s="4"/>
      <c r="N60" s="4"/>
      <c r="O60" s="4"/>
      <c r="P60" s="4"/>
      <c r="Q60" s="4"/>
      <c r="R60" s="4"/>
      <c r="S60" s="4"/>
      <c r="T60" s="4"/>
      <c r="U60" s="4"/>
      <c r="V60" s="4"/>
      <c r="W60" s="4"/>
      <c r="X60" s="4"/>
      <c r="Y60" s="4"/>
      <c r="Z60" s="4"/>
      <c r="AA60" s="4"/>
    </row>
    <row r="61" spans="1:27" ht="14.25" customHeight="1" x14ac:dyDescent="0.25">
      <c r="A61" s="223"/>
      <c r="B61" s="4"/>
      <c r="C61" s="4"/>
      <c r="D61" s="4"/>
      <c r="E61" s="4"/>
      <c r="F61" s="4"/>
      <c r="G61" s="4"/>
      <c r="H61" s="4"/>
      <c r="I61" s="4"/>
      <c r="J61" s="4"/>
      <c r="K61" s="4"/>
      <c r="L61" s="4"/>
      <c r="M61" s="4"/>
      <c r="N61" s="4"/>
      <c r="O61" s="4"/>
      <c r="P61" s="4"/>
      <c r="Q61" s="4"/>
      <c r="R61" s="4"/>
      <c r="S61" s="4"/>
      <c r="T61" s="4"/>
      <c r="U61" s="4"/>
      <c r="V61" s="4"/>
      <c r="W61" s="4"/>
      <c r="X61" s="4"/>
      <c r="Y61" s="4"/>
      <c r="Z61" s="4"/>
      <c r="AA61" s="4"/>
    </row>
    <row r="62" spans="1:27" ht="14.25" customHeight="1" x14ac:dyDescent="0.25">
      <c r="A62" s="223"/>
      <c r="B62" s="4"/>
      <c r="C62" s="4"/>
      <c r="D62" s="4"/>
      <c r="E62" s="4"/>
      <c r="F62" s="4"/>
      <c r="G62" s="4"/>
      <c r="H62" s="4"/>
      <c r="I62" s="4"/>
      <c r="J62" s="4"/>
      <c r="K62" s="4"/>
      <c r="L62" s="4"/>
      <c r="M62" s="4"/>
      <c r="N62" s="4"/>
      <c r="O62" s="4"/>
      <c r="P62" s="4"/>
      <c r="Q62" s="4"/>
      <c r="R62" s="4"/>
      <c r="S62" s="4"/>
      <c r="T62" s="4"/>
      <c r="U62" s="4"/>
      <c r="V62" s="4"/>
      <c r="W62" s="4"/>
      <c r="X62" s="4"/>
      <c r="Y62" s="4"/>
      <c r="Z62" s="4"/>
      <c r="AA62" s="4"/>
    </row>
    <row r="63" spans="1:27" ht="14.25" customHeight="1" x14ac:dyDescent="0.25">
      <c r="A63" s="223"/>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4.25" customHeight="1" x14ac:dyDescent="0.25">
      <c r="A64" s="223"/>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4.25" customHeight="1" x14ac:dyDescent="0.25">
      <c r="A65" s="223"/>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4.25" customHeight="1" x14ac:dyDescent="0.25">
      <c r="A66" s="223"/>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4.25" customHeight="1" x14ac:dyDescent="0.25">
      <c r="A67" s="223"/>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4.25" customHeight="1" x14ac:dyDescent="0.25">
      <c r="A68" s="223"/>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4.25" customHeight="1" x14ac:dyDescent="0.25">
      <c r="A69" s="223"/>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4.25" customHeight="1" x14ac:dyDescent="0.25">
      <c r="A70" s="223"/>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4.25" customHeight="1" x14ac:dyDescent="0.25">
      <c r="A71" s="223"/>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4.25" customHeight="1" x14ac:dyDescent="0.25">
      <c r="A72" s="223"/>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4.25" customHeight="1" x14ac:dyDescent="0.25">
      <c r="A73" s="223"/>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4.25" customHeight="1" x14ac:dyDescent="0.25">
      <c r="A74" s="223"/>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4.25" customHeight="1" x14ac:dyDescent="0.25">
      <c r="A75" s="223"/>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4.25" customHeight="1" x14ac:dyDescent="0.25">
      <c r="A76" s="223"/>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4.25" customHeight="1" x14ac:dyDescent="0.25">
      <c r="A77" s="223"/>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4.25" customHeight="1" x14ac:dyDescent="0.25">
      <c r="A78" s="223"/>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4.25" customHeight="1" x14ac:dyDescent="0.25">
      <c r="A79" s="223"/>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4.25" customHeight="1" x14ac:dyDescent="0.25">
      <c r="A80" s="223"/>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4.25" customHeight="1" x14ac:dyDescent="0.25">
      <c r="A81" s="223"/>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4.25" customHeight="1" x14ac:dyDescent="0.25">
      <c r="A82" s="223"/>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4.25" customHeight="1" x14ac:dyDescent="0.25">
      <c r="A83" s="223"/>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4.25" customHeight="1" x14ac:dyDescent="0.25">
      <c r="A84" s="223"/>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4.25" customHeight="1" x14ac:dyDescent="0.25">
      <c r="A85" s="223"/>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4.25" customHeight="1" x14ac:dyDescent="0.25">
      <c r="A86" s="223"/>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4.25" customHeight="1" x14ac:dyDescent="0.25">
      <c r="A87" s="223"/>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4.25" customHeight="1" x14ac:dyDescent="0.25">
      <c r="A88" s="223"/>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4.25" customHeight="1" x14ac:dyDescent="0.25">
      <c r="A89" s="223"/>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4.25" customHeight="1" x14ac:dyDescent="0.25">
      <c r="A90" s="223"/>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4.25" customHeight="1" x14ac:dyDescent="0.25">
      <c r="A91" s="223"/>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4.25" customHeight="1" x14ac:dyDescent="0.25">
      <c r="A92" s="223"/>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4.25" customHeight="1" x14ac:dyDescent="0.25">
      <c r="A93" s="223"/>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4.25" customHeight="1" x14ac:dyDescent="0.25">
      <c r="A94" s="223"/>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4.25" customHeight="1" x14ac:dyDescent="0.25">
      <c r="A95" s="223"/>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27" ht="14.25" customHeight="1" x14ac:dyDescent="0.25">
      <c r="A96" s="223"/>
      <c r="B96" s="4"/>
      <c r="C96" s="4"/>
      <c r="D96" s="4"/>
      <c r="E96" s="4"/>
      <c r="F96" s="4"/>
      <c r="G96" s="4"/>
      <c r="H96" s="4"/>
      <c r="I96" s="4"/>
      <c r="J96" s="4"/>
      <c r="K96" s="4"/>
      <c r="L96" s="4"/>
      <c r="M96" s="4"/>
      <c r="N96" s="4"/>
      <c r="O96" s="4"/>
      <c r="P96" s="4"/>
      <c r="Q96" s="4"/>
      <c r="R96" s="4"/>
      <c r="S96" s="4"/>
      <c r="T96" s="4"/>
      <c r="U96" s="4"/>
      <c r="V96" s="4"/>
      <c r="W96" s="4"/>
      <c r="X96" s="4"/>
      <c r="Y96" s="4"/>
      <c r="Z96" s="4"/>
      <c r="AA96" s="4"/>
    </row>
    <row r="97" spans="1:27" ht="14.25" customHeight="1" x14ac:dyDescent="0.25">
      <c r="A97" s="223"/>
      <c r="B97" s="4"/>
      <c r="C97" s="4"/>
      <c r="D97" s="4"/>
      <c r="E97" s="4"/>
      <c r="F97" s="4"/>
      <c r="G97" s="4"/>
      <c r="H97" s="4"/>
      <c r="I97" s="4"/>
      <c r="J97" s="4"/>
      <c r="K97" s="4"/>
      <c r="L97" s="4"/>
      <c r="M97" s="4"/>
      <c r="N97" s="4"/>
      <c r="O97" s="4"/>
      <c r="P97" s="4"/>
      <c r="Q97" s="4"/>
      <c r="R97" s="4"/>
      <c r="S97" s="4"/>
      <c r="T97" s="4"/>
      <c r="U97" s="4"/>
      <c r="V97" s="4"/>
      <c r="W97" s="4"/>
      <c r="X97" s="4"/>
      <c r="Y97" s="4"/>
      <c r="Z97" s="4"/>
      <c r="AA97" s="4"/>
    </row>
    <row r="98" spans="1:27" ht="14.25" customHeight="1" x14ac:dyDescent="0.25">
      <c r="A98" s="223"/>
      <c r="B98" s="4"/>
      <c r="C98" s="4"/>
      <c r="D98" s="4"/>
      <c r="E98" s="4"/>
      <c r="F98" s="4"/>
      <c r="G98" s="4"/>
      <c r="H98" s="4"/>
      <c r="I98" s="4"/>
      <c r="J98" s="4"/>
      <c r="K98" s="4"/>
      <c r="L98" s="4"/>
      <c r="M98" s="4"/>
      <c r="N98" s="4"/>
      <c r="O98" s="4"/>
      <c r="P98" s="4"/>
      <c r="Q98" s="4"/>
      <c r="R98" s="4"/>
      <c r="S98" s="4"/>
      <c r="T98" s="4"/>
      <c r="U98" s="4"/>
      <c r="V98" s="4"/>
      <c r="W98" s="4"/>
      <c r="X98" s="4"/>
      <c r="Y98" s="4"/>
      <c r="Z98" s="4"/>
      <c r="AA98" s="4"/>
    </row>
    <row r="99" spans="1:27" ht="14.25" customHeight="1" x14ac:dyDescent="0.25">
      <c r="A99" s="223"/>
      <c r="B99" s="4"/>
      <c r="C99" s="4"/>
      <c r="D99" s="4"/>
      <c r="E99" s="4"/>
      <c r="F99" s="4"/>
      <c r="G99" s="4"/>
      <c r="H99" s="4"/>
      <c r="I99" s="4"/>
      <c r="J99" s="4"/>
      <c r="K99" s="4"/>
      <c r="L99" s="4"/>
      <c r="M99" s="4"/>
      <c r="N99" s="4"/>
      <c r="O99" s="4"/>
      <c r="P99" s="4"/>
      <c r="Q99" s="4"/>
      <c r="R99" s="4"/>
      <c r="S99" s="4"/>
      <c r="T99" s="4"/>
      <c r="U99" s="4"/>
      <c r="V99" s="4"/>
      <c r="W99" s="4"/>
      <c r="X99" s="4"/>
      <c r="Y99" s="4"/>
      <c r="Z99" s="4"/>
      <c r="AA99" s="4"/>
    </row>
    <row r="100" spans="1:27" ht="14.25" customHeight="1" x14ac:dyDescent="0.25">
      <c r="A100" s="223"/>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1:27" ht="14.25" customHeight="1" x14ac:dyDescent="0.25">
      <c r="A101" s="223"/>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1:27" ht="14.25" customHeight="1" x14ac:dyDescent="0.25">
      <c r="A102" s="223"/>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1:27" ht="14.25" customHeight="1" x14ac:dyDescent="0.25">
      <c r="A103" s="223"/>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1:27" ht="14.25" customHeight="1" x14ac:dyDescent="0.25">
      <c r="A104" s="223"/>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1:27" ht="14.25" customHeight="1" x14ac:dyDescent="0.25">
      <c r="A105" s="223"/>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spans="1:27" ht="14.25" customHeight="1" x14ac:dyDescent="0.25">
      <c r="A106" s="223"/>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1:27" ht="14.25" customHeight="1" x14ac:dyDescent="0.25">
      <c r="A107" s="223"/>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spans="1:27" ht="14.25" customHeight="1" x14ac:dyDescent="0.25">
      <c r="A108" s="223"/>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spans="1:27" ht="14.25" customHeight="1" x14ac:dyDescent="0.25">
      <c r="A109" s="223"/>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1:27" ht="14.25" customHeight="1" x14ac:dyDescent="0.25">
      <c r="A110" s="223"/>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spans="1:27" ht="14.25" customHeight="1" x14ac:dyDescent="0.25">
      <c r="A111" s="223"/>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spans="1:27" ht="14.25" customHeight="1" x14ac:dyDescent="0.25">
      <c r="A112" s="223"/>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spans="1:27" ht="14.25" customHeight="1" x14ac:dyDescent="0.25">
      <c r="A113" s="223"/>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spans="1:27" ht="14.25" customHeight="1" x14ac:dyDescent="0.25">
      <c r="A114" s="223"/>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spans="1:27" ht="14.25" customHeight="1" x14ac:dyDescent="0.25">
      <c r="A115" s="223"/>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spans="1:27" ht="14.25" customHeight="1" x14ac:dyDescent="0.25">
      <c r="A116" s="223"/>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spans="1:27" ht="14.25" customHeight="1" x14ac:dyDescent="0.25">
      <c r="A117" s="223"/>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spans="1:27" ht="14.25" customHeight="1" x14ac:dyDescent="0.25">
      <c r="A118" s="223"/>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spans="1:27" ht="14.25" customHeight="1" x14ac:dyDescent="0.25">
      <c r="A119" s="223"/>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spans="1:27" ht="14.25" customHeight="1" x14ac:dyDescent="0.25">
      <c r="A120" s="223"/>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row>
    <row r="121" spans="1:27" ht="14.25" customHeight="1" x14ac:dyDescent="0.25">
      <c r="A121" s="223"/>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spans="1:27" ht="14.25" customHeight="1" x14ac:dyDescent="0.25">
      <c r="A122" s="223"/>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spans="1:27" ht="14.25" customHeight="1" x14ac:dyDescent="0.25">
      <c r="A123" s="223"/>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spans="1:27" ht="14.25" customHeight="1" x14ac:dyDescent="0.25">
      <c r="A124" s="223"/>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row>
    <row r="125" spans="1:27" ht="14.25" customHeight="1" x14ac:dyDescent="0.25">
      <c r="A125" s="223"/>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row>
    <row r="126" spans="1:27" ht="14.25" customHeight="1" x14ac:dyDescent="0.25">
      <c r="A126" s="223"/>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row>
    <row r="127" spans="1:27" ht="14.25" customHeight="1" x14ac:dyDescent="0.25">
      <c r="A127" s="223"/>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spans="1:27" ht="14.25" customHeight="1" x14ac:dyDescent="0.25">
      <c r="A128" s="223"/>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spans="1:27" ht="14.25" customHeight="1" x14ac:dyDescent="0.25">
      <c r="A129" s="223"/>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row>
    <row r="130" spans="1:27" ht="14.25" customHeight="1" x14ac:dyDescent="0.25">
      <c r="A130" s="223"/>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spans="1:27" ht="14.25" customHeight="1" x14ac:dyDescent="0.25">
      <c r="A131" s="223"/>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spans="1:27" ht="14.25" customHeight="1" x14ac:dyDescent="0.25">
      <c r="A132" s="223"/>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spans="1:27" ht="14.25" customHeight="1" x14ac:dyDescent="0.25">
      <c r="A133" s="223"/>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1:27" ht="14.25" customHeight="1" x14ac:dyDescent="0.25">
      <c r="A134" s="223"/>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spans="1:27" ht="14.25" customHeight="1" x14ac:dyDescent="0.25">
      <c r="A135" s="223"/>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spans="1:27" ht="14.25" customHeight="1" x14ac:dyDescent="0.25">
      <c r="A136" s="223"/>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1:27" ht="14.25" customHeight="1" x14ac:dyDescent="0.25">
      <c r="A137" s="223"/>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1:27" ht="14.25" customHeight="1" x14ac:dyDescent="0.25">
      <c r="A138" s="223"/>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spans="1:27" ht="14.25" customHeight="1" x14ac:dyDescent="0.25">
      <c r="A139" s="223"/>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spans="1:27" ht="14.25" customHeight="1" x14ac:dyDescent="0.25">
      <c r="A140" s="223"/>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spans="1:27" ht="14.25" customHeight="1" x14ac:dyDescent="0.25">
      <c r="A141" s="223"/>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row>
    <row r="142" spans="1:27" ht="14.25" customHeight="1" x14ac:dyDescent="0.25">
      <c r="A142" s="223"/>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spans="1:27" ht="14.25" customHeight="1" x14ac:dyDescent="0.25">
      <c r="A143" s="223"/>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spans="1:27" ht="14.25" customHeight="1" x14ac:dyDescent="0.25">
      <c r="A144" s="223"/>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spans="1:27" ht="14.25" customHeight="1" x14ac:dyDescent="0.25">
      <c r="A145" s="223"/>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spans="1:27" ht="14.25" customHeight="1" x14ac:dyDescent="0.25">
      <c r="A146" s="223"/>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spans="1:27" ht="14.25" customHeight="1" x14ac:dyDescent="0.25">
      <c r="A147" s="223"/>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spans="1:27" ht="14.25" customHeight="1" x14ac:dyDescent="0.25">
      <c r="A148" s="223"/>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spans="1:27" ht="14.25" customHeight="1" x14ac:dyDescent="0.25">
      <c r="A149" s="223"/>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row>
    <row r="150" spans="1:27" ht="14.25" customHeight="1" x14ac:dyDescent="0.25">
      <c r="A150" s="223"/>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row>
    <row r="151" spans="1:27" ht="14.25" customHeight="1" x14ac:dyDescent="0.25">
      <c r="A151" s="223"/>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spans="1:27" ht="14.25" customHeight="1" x14ac:dyDescent="0.25">
      <c r="A152" s="223"/>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row>
    <row r="153" spans="1:27" ht="14.25" customHeight="1" x14ac:dyDescent="0.25">
      <c r="A153" s="223"/>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row>
    <row r="154" spans="1:27" ht="14.25" customHeight="1" x14ac:dyDescent="0.25">
      <c r="A154" s="223"/>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row>
    <row r="155" spans="1:27" ht="14.25" customHeight="1" x14ac:dyDescent="0.25">
      <c r="A155" s="223"/>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spans="1:27" ht="14.25" customHeight="1" x14ac:dyDescent="0.25">
      <c r="A156" s="223"/>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row>
    <row r="157" spans="1:27" ht="14.25" customHeight="1" x14ac:dyDescent="0.25">
      <c r="A157" s="223"/>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spans="1:27" ht="14.25" customHeight="1" x14ac:dyDescent="0.25">
      <c r="A158" s="223"/>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spans="1:27" ht="14.25" customHeight="1" x14ac:dyDescent="0.25">
      <c r="A159" s="223"/>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spans="1:27" ht="14.25" customHeight="1" x14ac:dyDescent="0.25">
      <c r="A160" s="223"/>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spans="1:27" ht="14.25" customHeight="1" x14ac:dyDescent="0.25">
      <c r="A161" s="223"/>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spans="1:27" ht="14.25" customHeight="1" x14ac:dyDescent="0.25">
      <c r="A162" s="223"/>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row>
    <row r="163" spans="1:27" ht="14.25" customHeight="1" x14ac:dyDescent="0.25">
      <c r="A163" s="223"/>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row>
    <row r="164" spans="1:27" ht="14.25" customHeight="1" x14ac:dyDescent="0.25">
      <c r="A164" s="223"/>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spans="1:27" ht="14.25" customHeight="1" x14ac:dyDescent="0.25">
      <c r="A165" s="223"/>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spans="1:27" ht="14.25" customHeight="1" x14ac:dyDescent="0.25">
      <c r="A166" s="223"/>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spans="1:27" ht="14.25" customHeight="1" x14ac:dyDescent="0.25">
      <c r="A167" s="223"/>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spans="1:27" ht="14.25" customHeight="1" x14ac:dyDescent="0.25">
      <c r="A168" s="223"/>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spans="1:27" ht="14.25" customHeight="1" x14ac:dyDescent="0.25">
      <c r="A169" s="223"/>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row r="170" spans="1:27" ht="14.25" customHeight="1" x14ac:dyDescent="0.25">
      <c r="A170" s="223"/>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row>
    <row r="171" spans="1:27" ht="14.25" customHeight="1" x14ac:dyDescent="0.25">
      <c r="A171" s="223"/>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row>
    <row r="172" spans="1:27" ht="14.25" customHeight="1" x14ac:dyDescent="0.25">
      <c r="A172" s="223"/>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spans="1:27" ht="14.25" customHeight="1" x14ac:dyDescent="0.25">
      <c r="A173" s="223"/>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row>
    <row r="174" spans="1:27" ht="14.25" customHeight="1" x14ac:dyDescent="0.25">
      <c r="A174" s="223"/>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row>
    <row r="175" spans="1:27" ht="14.25" customHeight="1" x14ac:dyDescent="0.25">
      <c r="A175" s="223"/>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spans="1:27" ht="14.25" customHeight="1" x14ac:dyDescent="0.25">
      <c r="A176" s="223"/>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row>
    <row r="177" spans="1:27" ht="14.25" customHeight="1" x14ac:dyDescent="0.25">
      <c r="A177" s="223"/>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row>
    <row r="178" spans="1:27" ht="14.25" customHeight="1" x14ac:dyDescent="0.25">
      <c r="A178" s="223"/>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spans="1:27" ht="14.25" customHeight="1" x14ac:dyDescent="0.25">
      <c r="A179" s="223"/>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spans="1:27" ht="14.25" customHeight="1" x14ac:dyDescent="0.25">
      <c r="A180" s="223"/>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row>
    <row r="181" spans="1:27" ht="14.25" customHeight="1" x14ac:dyDescent="0.25">
      <c r="A181" s="223"/>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row>
    <row r="182" spans="1:27" ht="14.25" customHeight="1" x14ac:dyDescent="0.25">
      <c r="A182" s="223"/>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row>
    <row r="183" spans="1:27" ht="14.25" customHeight="1" x14ac:dyDescent="0.25">
      <c r="A183" s="223"/>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row>
    <row r="184" spans="1:27" ht="14.25" customHeight="1" x14ac:dyDescent="0.25">
      <c r="A184" s="223"/>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row>
    <row r="185" spans="1:27" ht="14.25" customHeight="1" x14ac:dyDescent="0.25">
      <c r="A185" s="223"/>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spans="1:27" ht="14.25" customHeight="1" x14ac:dyDescent="0.25">
      <c r="A186" s="223"/>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spans="1:27" ht="14.25" customHeight="1" x14ac:dyDescent="0.25">
      <c r="A187" s="223"/>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row>
    <row r="188" spans="1:27" ht="14.25" customHeight="1" x14ac:dyDescent="0.25">
      <c r="A188" s="223"/>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row>
    <row r="189" spans="1:27" ht="14.25" customHeight="1" x14ac:dyDescent="0.25">
      <c r="A189" s="223"/>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row>
    <row r="190" spans="1:27" ht="14.25" customHeight="1" x14ac:dyDescent="0.25">
      <c r="A190" s="223"/>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spans="1:27" ht="14.25" customHeight="1" x14ac:dyDescent="0.25">
      <c r="A191" s="223"/>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spans="1:27" ht="14.25" customHeight="1" x14ac:dyDescent="0.25">
      <c r="A192" s="223"/>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row>
    <row r="193" spans="1:27" ht="14.25" customHeight="1" x14ac:dyDescent="0.25">
      <c r="A193" s="223"/>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row>
    <row r="194" spans="1:27" ht="14.25" customHeight="1" x14ac:dyDescent="0.25">
      <c r="A194" s="223"/>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row>
    <row r="195" spans="1:27" ht="14.25" customHeight="1" x14ac:dyDescent="0.25">
      <c r="A195" s="223"/>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spans="1:27" ht="14.25" customHeight="1" x14ac:dyDescent="0.25">
      <c r="A196" s="223"/>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spans="1:27" ht="14.25" customHeight="1" x14ac:dyDescent="0.25">
      <c r="A197" s="223"/>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row>
    <row r="198" spans="1:27" ht="14.25" customHeight="1" x14ac:dyDescent="0.25">
      <c r="A198" s="223"/>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row>
    <row r="199" spans="1:27" ht="14.25" customHeight="1" x14ac:dyDescent="0.25">
      <c r="A199" s="223"/>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row>
    <row r="200" spans="1:27" ht="14.25" customHeight="1" x14ac:dyDescent="0.25">
      <c r="A200" s="223"/>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spans="1:27" ht="14.25" customHeight="1" x14ac:dyDescent="0.25">
      <c r="A201" s="223"/>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spans="1:27" ht="14.25" customHeight="1" x14ac:dyDescent="0.25">
      <c r="A202" s="223"/>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spans="1:27" ht="14.25" customHeight="1" x14ac:dyDescent="0.25">
      <c r="A203" s="223"/>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spans="1:27" ht="14.25" customHeight="1" x14ac:dyDescent="0.25">
      <c r="A204" s="223"/>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spans="1:27" ht="14.25" customHeight="1" x14ac:dyDescent="0.25">
      <c r="A205" s="223"/>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spans="1:27" ht="14.25" customHeight="1" x14ac:dyDescent="0.25">
      <c r="A206" s="223"/>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spans="1:27" ht="14.25" customHeight="1" x14ac:dyDescent="0.25">
      <c r="A207" s="223"/>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spans="1:27" ht="14.25" customHeight="1" x14ac:dyDescent="0.25">
      <c r="A208" s="223"/>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spans="1:27" ht="14.25" customHeight="1" x14ac:dyDescent="0.25">
      <c r="A209" s="223"/>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spans="1:27" ht="14.25" customHeight="1" x14ac:dyDescent="0.25">
      <c r="A210" s="223"/>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row>
    <row r="211" spans="1:27" ht="14.25" customHeight="1" x14ac:dyDescent="0.25">
      <c r="A211" s="223"/>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row>
    <row r="212" spans="1:27" ht="14.25" customHeight="1" x14ac:dyDescent="0.25">
      <c r="A212" s="223"/>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row>
    <row r="213" spans="1:27" ht="14.25" customHeight="1" x14ac:dyDescent="0.25">
      <c r="A213" s="223"/>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spans="1:27" ht="14.25" customHeight="1" x14ac:dyDescent="0.25">
      <c r="A214" s="223"/>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spans="1:27" ht="14.25" customHeight="1" x14ac:dyDescent="0.25">
      <c r="A215" s="223"/>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row>
    <row r="216" spans="1:27" ht="14.25" customHeight="1" x14ac:dyDescent="0.25">
      <c r="A216" s="223"/>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spans="1:27" ht="14.25" customHeight="1" x14ac:dyDescent="0.25">
      <c r="A217" s="223"/>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spans="1:27" ht="14.25" customHeight="1" x14ac:dyDescent="0.25">
      <c r="A218" s="223"/>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spans="1:27" ht="14.25" customHeight="1" x14ac:dyDescent="0.25">
      <c r="A219" s="223"/>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spans="1:27" ht="14.25" customHeight="1" x14ac:dyDescent="0.25">
      <c r="A220" s="223"/>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spans="1:27" ht="14.25" customHeight="1" x14ac:dyDescent="0.25">
      <c r="A221" s="223"/>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row>
    <row r="222" spans="1:27" ht="14.25" customHeight="1" x14ac:dyDescent="0.25">
      <c r="A222" s="223"/>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row>
    <row r="223" spans="1:27" ht="14.25" customHeight="1" x14ac:dyDescent="0.25">
      <c r="A223" s="223"/>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row>
    <row r="224" spans="1:27" ht="14.25" customHeight="1" x14ac:dyDescent="0.25">
      <c r="A224" s="223"/>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row>
    <row r="225" spans="1:27" ht="14.25" customHeight="1" x14ac:dyDescent="0.25">
      <c r="A225" s="223"/>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row>
    <row r="226" spans="1:27" ht="14.25" customHeight="1" x14ac:dyDescent="0.25">
      <c r="A226" s="223"/>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row>
    <row r="227" spans="1:27" ht="14.25" customHeight="1" x14ac:dyDescent="0.25">
      <c r="A227" s="223"/>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row>
    <row r="228" spans="1:27" ht="14.25" customHeight="1" x14ac:dyDescent="0.25">
      <c r="A228" s="223"/>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row>
    <row r="229" spans="1:27" ht="14.25" customHeight="1" x14ac:dyDescent="0.25">
      <c r="A229" s="223"/>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row>
    <row r="230" spans="1:27" ht="14.25" customHeight="1" x14ac:dyDescent="0.25">
      <c r="A230" s="223"/>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row>
    <row r="231" spans="1:27" ht="14.25" customHeight="1" x14ac:dyDescent="0.25">
      <c r="A231" s="223"/>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row>
    <row r="232" spans="1:27" ht="14.25" customHeight="1" x14ac:dyDescent="0.25">
      <c r="A232" s="223"/>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row>
    <row r="233" spans="1:27" ht="15.75" customHeight="1" x14ac:dyDescent="0.2">
      <c r="A233" s="263"/>
      <c r="B233" s="263"/>
      <c r="C233" s="263"/>
      <c r="D233" s="263"/>
      <c r="E233" s="263"/>
      <c r="F233" s="263"/>
      <c r="G233" s="263"/>
      <c r="H233" s="263"/>
      <c r="I233" s="263"/>
      <c r="J233" s="263"/>
      <c r="K233" s="263"/>
      <c r="L233" s="263"/>
      <c r="M233" s="263"/>
      <c r="N233" s="263"/>
      <c r="O233" s="263"/>
      <c r="P233" s="263"/>
      <c r="Q233" s="263"/>
      <c r="R233" s="263"/>
      <c r="S233" s="263"/>
      <c r="T233" s="263"/>
      <c r="U233" s="263"/>
      <c r="V233" s="263"/>
      <c r="W233" s="263"/>
      <c r="X233" s="263"/>
      <c r="Y233" s="263"/>
      <c r="Z233" s="263"/>
      <c r="AA233" s="263"/>
    </row>
    <row r="234" spans="1:27" ht="15.75" customHeight="1" x14ac:dyDescent="0.2">
      <c r="A234" s="263"/>
      <c r="B234" s="263"/>
      <c r="C234" s="263"/>
      <c r="D234" s="263"/>
      <c r="E234" s="263"/>
      <c r="F234" s="263"/>
      <c r="G234" s="263"/>
      <c r="H234" s="263"/>
      <c r="I234" s="263"/>
      <c r="J234" s="263"/>
      <c r="K234" s="263"/>
      <c r="L234" s="263"/>
      <c r="M234" s="263"/>
      <c r="N234" s="263"/>
      <c r="O234" s="263"/>
      <c r="P234" s="263"/>
      <c r="Q234" s="263"/>
      <c r="R234" s="263"/>
      <c r="S234" s="263"/>
      <c r="T234" s="263"/>
      <c r="U234" s="263"/>
      <c r="V234" s="263"/>
      <c r="W234" s="263"/>
      <c r="X234" s="263"/>
      <c r="Y234" s="263"/>
      <c r="Z234" s="263"/>
      <c r="AA234" s="263"/>
    </row>
    <row r="235" spans="1:27" ht="15.75" customHeight="1" x14ac:dyDescent="0.2">
      <c r="A235" s="263"/>
      <c r="B235" s="263"/>
      <c r="C235" s="263"/>
      <c r="D235" s="263"/>
      <c r="E235" s="263"/>
      <c r="F235" s="263"/>
      <c r="G235" s="263"/>
      <c r="H235" s="263"/>
      <c r="I235" s="263"/>
      <c r="J235" s="263"/>
      <c r="K235" s="263"/>
      <c r="L235" s="263"/>
      <c r="M235" s="263"/>
      <c r="N235" s="263"/>
      <c r="O235" s="263"/>
      <c r="P235" s="263"/>
      <c r="Q235" s="263"/>
      <c r="R235" s="263"/>
      <c r="S235" s="263"/>
      <c r="T235" s="263"/>
      <c r="U235" s="263"/>
      <c r="V235" s="263"/>
      <c r="W235" s="263"/>
      <c r="X235" s="263"/>
      <c r="Y235" s="263"/>
      <c r="Z235" s="263"/>
      <c r="AA235" s="263"/>
    </row>
    <row r="236" spans="1:27" ht="15.75" customHeight="1" x14ac:dyDescent="0.2">
      <c r="A236" s="263"/>
      <c r="B236" s="263"/>
      <c r="C236" s="263"/>
      <c r="D236" s="263"/>
      <c r="E236" s="263"/>
      <c r="F236" s="263"/>
      <c r="G236" s="263"/>
      <c r="H236" s="263"/>
      <c r="I236" s="263"/>
      <c r="J236" s="263"/>
      <c r="K236" s="263"/>
      <c r="L236" s="263"/>
      <c r="M236" s="263"/>
      <c r="N236" s="263"/>
      <c r="O236" s="263"/>
      <c r="P236" s="263"/>
      <c r="Q236" s="263"/>
      <c r="R236" s="263"/>
      <c r="S236" s="263"/>
      <c r="T236" s="263"/>
      <c r="U236" s="263"/>
      <c r="V236" s="263"/>
      <c r="W236" s="263"/>
      <c r="X236" s="263"/>
      <c r="Y236" s="263"/>
      <c r="Z236" s="263"/>
      <c r="AA236" s="263"/>
    </row>
    <row r="237" spans="1:27" ht="15.75" customHeight="1" x14ac:dyDescent="0.2">
      <c r="A237" s="263"/>
      <c r="B237" s="263"/>
      <c r="C237" s="263"/>
      <c r="D237" s="263"/>
      <c r="E237" s="263"/>
      <c r="F237" s="263"/>
      <c r="G237" s="263"/>
      <c r="H237" s="263"/>
      <c r="I237" s="263"/>
      <c r="J237" s="263"/>
      <c r="K237" s="263"/>
      <c r="L237" s="263"/>
      <c r="M237" s="263"/>
      <c r="N237" s="263"/>
      <c r="O237" s="263"/>
      <c r="P237" s="263"/>
      <c r="Q237" s="263"/>
      <c r="R237" s="263"/>
      <c r="S237" s="263"/>
      <c r="T237" s="263"/>
      <c r="U237" s="263"/>
      <c r="V237" s="263"/>
      <c r="W237" s="263"/>
      <c r="X237" s="263"/>
      <c r="Y237" s="263"/>
      <c r="Z237" s="263"/>
      <c r="AA237" s="263"/>
    </row>
    <row r="238" spans="1:27" ht="15.75" customHeight="1" x14ac:dyDescent="0.2">
      <c r="A238" s="263"/>
      <c r="B238" s="263"/>
      <c r="C238" s="263"/>
      <c r="D238" s="263"/>
      <c r="E238" s="263"/>
      <c r="F238" s="263"/>
      <c r="G238" s="263"/>
      <c r="H238" s="263"/>
      <c r="I238" s="263"/>
      <c r="J238" s="263"/>
      <c r="K238" s="263"/>
      <c r="L238" s="263"/>
      <c r="M238" s="263"/>
      <c r="N238" s="263"/>
      <c r="O238" s="263"/>
      <c r="P238" s="263"/>
      <c r="Q238" s="263"/>
      <c r="R238" s="263"/>
      <c r="S238" s="263"/>
      <c r="T238" s="263"/>
      <c r="U238" s="263"/>
      <c r="V238" s="263"/>
      <c r="W238" s="263"/>
      <c r="X238" s="263"/>
      <c r="Y238" s="263"/>
      <c r="Z238" s="263"/>
      <c r="AA238" s="263"/>
    </row>
    <row r="239" spans="1:27" ht="15.75" customHeight="1" x14ac:dyDescent="0.2">
      <c r="A239" s="263"/>
      <c r="B239" s="263"/>
      <c r="C239" s="263"/>
      <c r="D239" s="263"/>
      <c r="E239" s="263"/>
      <c r="F239" s="263"/>
      <c r="G239" s="263"/>
      <c r="H239" s="263"/>
      <c r="I239" s="263"/>
      <c r="J239" s="263"/>
      <c r="K239" s="263"/>
      <c r="L239" s="263"/>
      <c r="M239" s="263"/>
      <c r="N239" s="263"/>
      <c r="O239" s="263"/>
      <c r="P239" s="263"/>
      <c r="Q239" s="263"/>
      <c r="R239" s="263"/>
      <c r="S239" s="263"/>
      <c r="T239" s="263"/>
      <c r="U239" s="263"/>
      <c r="V239" s="263"/>
      <c r="W239" s="263"/>
      <c r="X239" s="263"/>
      <c r="Y239" s="263"/>
      <c r="Z239" s="263"/>
      <c r="AA239" s="263"/>
    </row>
    <row r="240" spans="1:27" ht="15.75" customHeight="1" x14ac:dyDescent="0.2">
      <c r="A240" s="263"/>
      <c r="B240" s="263"/>
      <c r="C240" s="263"/>
      <c r="D240" s="263"/>
      <c r="E240" s="263"/>
      <c r="F240" s="263"/>
      <c r="G240" s="263"/>
      <c r="H240" s="263"/>
      <c r="I240" s="263"/>
      <c r="J240" s="263"/>
      <c r="K240" s="263"/>
      <c r="L240" s="263"/>
      <c r="M240" s="263"/>
      <c r="N240" s="263"/>
      <c r="O240" s="263"/>
      <c r="P240" s="263"/>
      <c r="Q240" s="263"/>
      <c r="R240" s="263"/>
      <c r="S240" s="263"/>
      <c r="T240" s="263"/>
      <c r="U240" s="263"/>
      <c r="V240" s="263"/>
      <c r="W240" s="263"/>
      <c r="X240" s="263"/>
      <c r="Y240" s="263"/>
      <c r="Z240" s="263"/>
      <c r="AA240" s="263"/>
    </row>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ewhfN62MMvO/0HiW1UEfrb1z4LSNaVxrmzmZZEMEoxuX2Avqa0vu+WGNg0lVRcJib9DCwUZnYG93dRl48Gkqyg==" saltValue="IvZd8DcWZIEZkIDcylupyg==" spinCount="100000" sheet="1" objects="1" scenarios="1" selectLockedCells="1"/>
  <mergeCells count="2">
    <mergeCell ref="B8:I8"/>
    <mergeCell ref="D2:D6"/>
  </mergeCells>
  <conditionalFormatting sqref="K2:M5">
    <cfRule type="expression" dxfId="38" priority="1">
      <formula>$L$5&lt;0</formula>
    </cfRule>
  </conditionalFormatting>
  <conditionalFormatting sqref="K2:M5">
    <cfRule type="expression" dxfId="37" priority="2">
      <formula>$L$5&gt;0</formula>
    </cfRule>
  </conditionalFormatting>
  <pageMargins left="0.7" right="0.7" top="0.75" bottom="0.75" header="0" footer="0"/>
  <pageSetup paperSize="9" scale="66" orientation="portrait"/>
  <drawing r:id="rId1"/>
  <legacyDrawing r:id="rId2"/>
  <extLst>
    <ext xmlns:x14="http://schemas.microsoft.com/office/spreadsheetml/2009/9/main" uri="{CCE6A557-97BC-4b89-ADB6-D9C93CAAB3DF}">
      <x14:dataValidations xmlns:xm="http://schemas.microsoft.com/office/excel/2006/main" count="3">
        <x14:dataValidation type="list" allowBlank="1" showErrorMessage="1" xr:uid="{00000000-0002-0000-0600-000000000000}">
          <x14:formula1>
            <xm:f>Workings!$L$20:$L$25</xm:f>
          </x14:formula1>
          <xm:sqref>C14:F14 C28:F28</xm:sqref>
        </x14:dataValidation>
        <x14:dataValidation type="list" allowBlank="1" showErrorMessage="1" xr:uid="{00000000-0002-0000-0600-000001000000}">
          <x14:formula1>
            <xm:f>Workings!$Q$20:$Q$22</xm:f>
          </x14:formula1>
          <xm:sqref>E2</xm:sqref>
        </x14:dataValidation>
        <x14:dataValidation type="list" allowBlank="1" showErrorMessage="1" xr:uid="{00000000-0002-0000-0600-000002000000}">
          <x14:formula1>
            <xm:f>Workings!$L$21:$L$25</xm:f>
          </x14:formula1>
          <xm:sqref>C20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1000"/>
  <sheetViews>
    <sheetView showGridLines="0" zoomScale="80" zoomScaleNormal="80" workbookViewId="0">
      <selection activeCell="C15" sqref="C15"/>
    </sheetView>
  </sheetViews>
  <sheetFormatPr defaultColWidth="12.625" defaultRowHeight="15" customHeight="1" x14ac:dyDescent="0.2"/>
  <cols>
    <col min="1" max="1" width="1.625" customWidth="1"/>
    <col min="2" max="2" width="25" customWidth="1"/>
    <col min="3" max="3" width="9.875" customWidth="1"/>
    <col min="4" max="4" width="13.625" customWidth="1"/>
    <col min="5" max="5" width="13.125" customWidth="1"/>
    <col min="6" max="6" width="2.5" customWidth="1"/>
    <col min="7" max="7" width="12" customWidth="1"/>
    <col min="8" max="8" width="12.875" customWidth="1"/>
    <col min="9" max="9" width="11.875" customWidth="1"/>
    <col min="10" max="10" width="2.5" customWidth="1"/>
    <col min="11" max="11" width="9.125" customWidth="1"/>
    <col min="12" max="13" width="2.5" customWidth="1"/>
    <col min="14" max="14" width="18.625" customWidth="1"/>
    <col min="15" max="15" width="10" customWidth="1"/>
    <col min="16" max="16" width="8" customWidth="1"/>
    <col min="17" max="27" width="7.625" customWidth="1"/>
  </cols>
  <sheetData>
    <row r="1" spans="1:27" ht="14.25" customHeight="1" x14ac:dyDescent="0.5">
      <c r="A1" s="70"/>
      <c r="B1" s="263"/>
      <c r="C1" s="4"/>
      <c r="D1" s="4"/>
      <c r="E1" s="4"/>
      <c r="F1" s="4"/>
      <c r="G1" s="4"/>
      <c r="H1" s="4"/>
      <c r="I1" s="4"/>
      <c r="J1" s="4"/>
      <c r="K1" s="4"/>
      <c r="L1" s="4"/>
      <c r="M1" s="4"/>
      <c r="N1" s="4"/>
      <c r="O1" s="4"/>
      <c r="P1" s="4"/>
      <c r="Q1" s="4"/>
      <c r="R1" s="4"/>
      <c r="S1" s="4"/>
      <c r="T1" s="4"/>
      <c r="U1" s="4"/>
      <c r="V1" s="4"/>
      <c r="W1" s="4"/>
      <c r="X1" s="4"/>
      <c r="Y1" s="4"/>
      <c r="Z1" s="4"/>
      <c r="AA1" s="4"/>
    </row>
    <row r="2" spans="1:27" ht="24.75" customHeight="1" x14ac:dyDescent="0.5">
      <c r="A2" s="4"/>
      <c r="B2" s="70" t="s">
        <v>259</v>
      </c>
      <c r="C2" s="4"/>
      <c r="D2" s="275" t="s">
        <v>240</v>
      </c>
      <c r="E2" s="160" t="s">
        <v>12</v>
      </c>
      <c r="F2" s="4"/>
      <c r="G2" s="4"/>
      <c r="H2" s="263"/>
      <c r="I2" s="263"/>
      <c r="J2" s="4"/>
      <c r="K2" s="4"/>
      <c r="L2" s="4"/>
      <c r="M2" s="4"/>
      <c r="N2" s="71" t="s">
        <v>241</v>
      </c>
      <c r="O2" s="4"/>
      <c r="P2" s="4"/>
      <c r="Q2" s="4"/>
      <c r="R2" s="4"/>
      <c r="S2" s="4"/>
      <c r="T2" s="4"/>
      <c r="U2" s="4"/>
      <c r="V2" s="4"/>
      <c r="W2" s="4"/>
      <c r="X2" s="4"/>
      <c r="Y2" s="4"/>
      <c r="Z2" s="4"/>
      <c r="AA2" s="4"/>
    </row>
    <row r="3" spans="1:27" ht="14.25" customHeight="1" x14ac:dyDescent="0.25">
      <c r="A3" s="4"/>
      <c r="B3" s="4"/>
      <c r="C3" s="4"/>
      <c r="D3" s="267"/>
      <c r="E3" s="4"/>
      <c r="F3" s="4"/>
      <c r="G3" s="4"/>
      <c r="H3" s="263"/>
      <c r="I3" s="263"/>
      <c r="J3" s="4"/>
      <c r="K3" s="4"/>
      <c r="L3" s="4"/>
      <c r="M3" s="4"/>
      <c r="N3" s="1" t="s">
        <v>242</v>
      </c>
      <c r="O3" s="72">
        <f>K38-K20</f>
        <v>-854.80012799999986</v>
      </c>
      <c r="P3" s="73">
        <f>O3/K20</f>
        <v>-0.38628327492798575</v>
      </c>
      <c r="Q3" s="4"/>
      <c r="R3" s="4"/>
      <c r="S3" s="4"/>
      <c r="T3" s="4"/>
      <c r="U3" s="4"/>
      <c r="V3" s="4"/>
      <c r="W3" s="4"/>
      <c r="X3" s="4"/>
      <c r="Y3" s="4"/>
      <c r="Z3" s="4"/>
      <c r="AA3" s="4"/>
    </row>
    <row r="4" spans="1:27" ht="14.25" customHeight="1" x14ac:dyDescent="0.25">
      <c r="A4" s="224"/>
      <c r="B4" s="191" t="s">
        <v>243</v>
      </c>
      <c r="C4" s="4"/>
      <c r="D4" s="267"/>
      <c r="E4" s="4"/>
      <c r="F4" s="4"/>
      <c r="G4" s="4"/>
      <c r="H4" s="263"/>
      <c r="I4" s="263"/>
      <c r="J4" s="4"/>
      <c r="K4" s="4"/>
      <c r="L4" s="4"/>
      <c r="M4" s="4"/>
      <c r="N4" s="1"/>
      <c r="O4" s="4"/>
      <c r="P4" s="73"/>
      <c r="Q4" s="4"/>
      <c r="R4" s="4"/>
      <c r="S4" s="4"/>
      <c r="T4" s="4"/>
      <c r="U4" s="4"/>
      <c r="V4" s="4"/>
      <c r="W4" s="4"/>
      <c r="X4" s="4"/>
      <c r="Y4" s="4"/>
      <c r="Z4" s="4"/>
      <c r="AA4" s="4"/>
    </row>
    <row r="5" spans="1:27" ht="14.25" customHeight="1" x14ac:dyDescent="0.25">
      <c r="A5" s="224"/>
      <c r="B5" s="225" t="s">
        <v>245</v>
      </c>
      <c r="C5" s="4"/>
      <c r="D5" s="267"/>
      <c r="E5" s="4"/>
      <c r="F5" s="4"/>
      <c r="G5" s="4"/>
      <c r="H5" s="263"/>
      <c r="I5" s="263"/>
      <c r="J5" s="4"/>
      <c r="K5" s="4"/>
      <c r="L5" s="4"/>
      <c r="M5" s="4"/>
      <c r="N5" s="74" t="s">
        <v>260</v>
      </c>
      <c r="O5" s="75">
        <f>K40-K22</f>
        <v>-4.6258933593599982</v>
      </c>
      <c r="P5" s="73">
        <f>O5/K22</f>
        <v>-0.63402314262569104</v>
      </c>
      <c r="Q5" s="4"/>
      <c r="R5" s="4"/>
      <c r="S5" s="4"/>
      <c r="T5" s="4"/>
      <c r="U5" s="4"/>
      <c r="V5" s="4"/>
      <c r="W5" s="4"/>
      <c r="X5" s="4"/>
      <c r="Y5" s="4"/>
      <c r="Z5" s="4"/>
      <c r="AA5" s="4"/>
    </row>
    <row r="6" spans="1:27" ht="21" customHeight="1" x14ac:dyDescent="0.25">
      <c r="A6" s="4"/>
      <c r="B6" s="4"/>
      <c r="C6" s="4"/>
      <c r="D6" s="267"/>
      <c r="E6" s="4"/>
      <c r="F6" s="4"/>
      <c r="G6" s="4"/>
      <c r="H6" s="263"/>
      <c r="I6" s="263"/>
      <c r="J6" s="4"/>
      <c r="K6" s="4"/>
      <c r="L6" s="4"/>
      <c r="M6" s="4"/>
      <c r="N6" s="4"/>
      <c r="O6" s="4"/>
      <c r="P6" s="4"/>
      <c r="Q6" s="4"/>
      <c r="R6" s="4"/>
      <c r="S6" s="4"/>
      <c r="T6" s="4"/>
      <c r="U6" s="4"/>
      <c r="V6" s="4"/>
      <c r="W6" s="4"/>
      <c r="X6" s="4"/>
      <c r="Y6" s="4"/>
      <c r="Z6" s="4"/>
      <c r="AA6" s="4"/>
    </row>
    <row r="7" spans="1:27" ht="6.95" customHeight="1" x14ac:dyDescent="0.25">
      <c r="A7" s="4"/>
      <c r="B7" s="4"/>
      <c r="C7" s="4"/>
      <c r="D7" s="4"/>
      <c r="E7" s="4"/>
      <c r="F7" s="4"/>
      <c r="G7" s="4"/>
      <c r="H7" s="4"/>
      <c r="I7" s="4"/>
      <c r="J7" s="4"/>
      <c r="K7" s="4"/>
      <c r="L7" s="4"/>
      <c r="M7" s="4"/>
      <c r="N7" s="4"/>
      <c r="O7" s="4"/>
      <c r="P7" s="4"/>
      <c r="Q7" s="4"/>
      <c r="R7" s="4"/>
      <c r="S7" s="4"/>
      <c r="T7" s="4"/>
      <c r="U7" s="4"/>
      <c r="V7" s="4"/>
      <c r="W7" s="4"/>
      <c r="X7" s="4"/>
      <c r="Y7" s="4"/>
      <c r="Z7" s="4"/>
      <c r="AA7" s="4"/>
    </row>
    <row r="8" spans="1:27" ht="21" customHeight="1" x14ac:dyDescent="0.35">
      <c r="A8" s="77"/>
      <c r="B8" s="274" t="s">
        <v>246</v>
      </c>
      <c r="C8" s="271"/>
      <c r="D8" s="271"/>
      <c r="E8" s="271"/>
      <c r="F8" s="271"/>
      <c r="G8" s="271"/>
      <c r="H8" s="271"/>
      <c r="I8" s="271"/>
      <c r="J8" s="271"/>
      <c r="K8" s="271"/>
      <c r="L8" s="272"/>
      <c r="M8" s="4"/>
      <c r="N8" s="4"/>
      <c r="O8" s="4"/>
      <c r="P8" s="4"/>
      <c r="Q8" s="4"/>
      <c r="R8" s="4"/>
      <c r="S8" s="4"/>
      <c r="T8" s="4"/>
      <c r="U8" s="4"/>
      <c r="V8" s="4"/>
      <c r="W8" s="4"/>
      <c r="X8" s="4"/>
      <c r="Y8" s="4"/>
      <c r="Z8" s="4"/>
      <c r="AA8" s="4"/>
    </row>
    <row r="9" spans="1:27" ht="14.25" customHeight="1" x14ac:dyDescent="0.25">
      <c r="A9" s="4"/>
      <c r="B9" s="203"/>
      <c r="C9" s="4"/>
      <c r="D9" s="78" t="s">
        <v>261</v>
      </c>
      <c r="E9" s="4"/>
      <c r="F9" s="4"/>
      <c r="G9" s="4"/>
      <c r="H9" s="78" t="s">
        <v>262</v>
      </c>
      <c r="I9" s="4"/>
      <c r="J9" s="4"/>
      <c r="K9" s="4"/>
      <c r="L9" s="204"/>
      <c r="M9" s="4"/>
      <c r="N9" s="4"/>
      <c r="O9" s="4"/>
      <c r="P9" s="4"/>
      <c r="Q9" s="4"/>
      <c r="R9" s="4"/>
      <c r="S9" s="4"/>
      <c r="T9" s="4"/>
      <c r="U9" s="4"/>
      <c r="V9" s="4"/>
      <c r="W9" s="4"/>
      <c r="X9" s="4"/>
      <c r="Y9" s="4"/>
      <c r="Z9" s="4"/>
      <c r="AA9" s="4"/>
    </row>
    <row r="10" spans="1:27" ht="14.25" customHeight="1" x14ac:dyDescent="0.25">
      <c r="A10" s="4"/>
      <c r="B10" s="203"/>
      <c r="C10" s="15" t="s">
        <v>263</v>
      </c>
      <c r="D10" s="15" t="s">
        <v>264</v>
      </c>
      <c r="E10" s="15" t="s">
        <v>265</v>
      </c>
      <c r="F10" s="15"/>
      <c r="G10" s="15" t="s">
        <v>263</v>
      </c>
      <c r="H10" s="15" t="s">
        <v>264</v>
      </c>
      <c r="I10" s="15" t="s">
        <v>265</v>
      </c>
      <c r="J10" s="4"/>
      <c r="K10" s="1" t="s">
        <v>252</v>
      </c>
      <c r="L10" s="204"/>
      <c r="M10" s="4"/>
      <c r="N10" s="4"/>
      <c r="O10" s="4"/>
      <c r="P10" s="4"/>
      <c r="Q10" s="4"/>
      <c r="R10" s="4"/>
      <c r="S10" s="4"/>
      <c r="T10" s="4"/>
      <c r="U10" s="4"/>
      <c r="V10" s="4"/>
      <c r="W10" s="4"/>
      <c r="X10" s="4"/>
      <c r="Y10" s="4"/>
      <c r="Z10" s="4"/>
      <c r="AA10" s="4"/>
    </row>
    <row r="11" spans="1:27" ht="14.25" customHeight="1" x14ac:dyDescent="0.25">
      <c r="A11" s="4"/>
      <c r="B11" s="203" t="s">
        <v>266</v>
      </c>
      <c r="C11" s="211">
        <v>1</v>
      </c>
      <c r="D11" s="211"/>
      <c r="E11" s="211"/>
      <c r="F11" s="4"/>
      <c r="G11" s="211"/>
      <c r="H11" s="211"/>
      <c r="I11" s="211"/>
      <c r="J11" s="4"/>
      <c r="K11" s="236">
        <f>SUM(C11:J11)</f>
        <v>1</v>
      </c>
      <c r="L11" s="204"/>
      <c r="M11" s="4"/>
      <c r="N11" s="4"/>
      <c r="O11" s="4"/>
      <c r="P11" s="4"/>
      <c r="Q11" s="4"/>
      <c r="R11" s="4"/>
      <c r="S11" s="4"/>
      <c r="T11" s="4"/>
      <c r="U11" s="4"/>
      <c r="V11" s="4"/>
      <c r="W11" s="4"/>
      <c r="X11" s="4"/>
      <c r="Y11" s="4"/>
      <c r="Z11" s="4"/>
      <c r="AA11" s="4"/>
    </row>
    <row r="12" spans="1:27" ht="14.25" customHeight="1" x14ac:dyDescent="0.25">
      <c r="A12" s="4"/>
      <c r="B12" s="203" t="s">
        <v>267</v>
      </c>
      <c r="C12" s="211">
        <v>24</v>
      </c>
      <c r="D12" s="211"/>
      <c r="E12" s="211"/>
      <c r="F12" s="4"/>
      <c r="G12" s="211"/>
      <c r="H12" s="211"/>
      <c r="I12" s="211"/>
      <c r="J12" s="4"/>
      <c r="K12" s="236"/>
      <c r="L12" s="204"/>
      <c r="M12" s="4"/>
      <c r="N12" s="4"/>
      <c r="O12" s="4"/>
      <c r="P12" s="4"/>
      <c r="Q12" s="4"/>
      <c r="R12" s="4"/>
      <c r="S12" s="4"/>
      <c r="T12" s="4"/>
      <c r="U12" s="4"/>
      <c r="V12" s="4"/>
      <c r="W12" s="4"/>
      <c r="X12" s="4"/>
      <c r="Y12" s="4"/>
      <c r="Z12" s="4"/>
      <c r="AA12" s="4"/>
    </row>
    <row r="13" spans="1:27" ht="14.25" customHeight="1" x14ac:dyDescent="0.25">
      <c r="A13" s="4"/>
      <c r="B13" s="203" t="s">
        <v>268</v>
      </c>
      <c r="C13" s="211">
        <v>7</v>
      </c>
      <c r="D13" s="211"/>
      <c r="E13" s="211"/>
      <c r="F13" s="4"/>
      <c r="G13" s="211"/>
      <c r="H13" s="211"/>
      <c r="I13" s="211"/>
      <c r="J13" s="4"/>
      <c r="K13" s="236"/>
      <c r="L13" s="204"/>
      <c r="M13" s="4"/>
      <c r="N13" s="4"/>
      <c r="O13" s="4"/>
      <c r="P13" s="4"/>
      <c r="Q13" s="4"/>
      <c r="R13" s="4"/>
      <c r="S13" s="4"/>
      <c r="T13" s="4"/>
      <c r="U13" s="4"/>
      <c r="V13" s="4"/>
      <c r="W13" s="4"/>
      <c r="X13" s="4"/>
      <c r="Y13" s="4"/>
      <c r="Z13" s="4"/>
      <c r="AA13" s="4"/>
    </row>
    <row r="14" spans="1:27" ht="14.25" customHeight="1" x14ac:dyDescent="0.25">
      <c r="A14" s="20"/>
      <c r="B14" s="237" t="s">
        <v>269</v>
      </c>
      <c r="C14" s="211">
        <v>0.6</v>
      </c>
      <c r="D14" s="211"/>
      <c r="E14" s="211"/>
      <c r="F14" s="4"/>
      <c r="G14" s="211"/>
      <c r="H14" s="211"/>
      <c r="I14" s="211"/>
      <c r="J14" s="4"/>
      <c r="K14" s="236"/>
      <c r="L14" s="204"/>
      <c r="M14" s="4"/>
      <c r="N14" s="4"/>
      <c r="O14" s="4"/>
      <c r="P14" s="4"/>
      <c r="Q14" s="4"/>
      <c r="R14" s="4"/>
      <c r="S14" s="4"/>
      <c r="T14" s="4"/>
      <c r="U14" s="4"/>
      <c r="V14" s="4"/>
      <c r="W14" s="4"/>
      <c r="X14" s="4"/>
      <c r="Y14" s="4"/>
      <c r="Z14" s="4"/>
      <c r="AA14" s="4"/>
    </row>
    <row r="15" spans="1:27" ht="14.25" customHeight="1" x14ac:dyDescent="0.25">
      <c r="A15" s="20"/>
      <c r="B15" s="237" t="s">
        <v>270</v>
      </c>
      <c r="C15" s="211">
        <v>0.6</v>
      </c>
      <c r="D15" s="211"/>
      <c r="E15" s="211"/>
      <c r="F15" s="4"/>
      <c r="G15" s="211"/>
      <c r="H15" s="211"/>
      <c r="I15" s="211"/>
      <c r="J15" s="4"/>
      <c r="K15" s="236"/>
      <c r="L15" s="204"/>
      <c r="M15" s="4"/>
      <c r="N15" s="4"/>
      <c r="O15" s="4"/>
      <c r="P15" s="4"/>
      <c r="Q15" s="4"/>
      <c r="R15" s="4"/>
      <c r="S15" s="4"/>
      <c r="T15" s="4"/>
      <c r="U15" s="4"/>
      <c r="V15" s="4"/>
      <c r="W15" s="4"/>
      <c r="X15" s="4"/>
      <c r="Y15" s="4"/>
      <c r="Z15" s="4"/>
      <c r="AA15" s="4"/>
    </row>
    <row r="16" spans="1:27" ht="14.25" customHeight="1" x14ac:dyDescent="0.25">
      <c r="A16" s="20"/>
      <c r="B16" s="237" t="s">
        <v>271</v>
      </c>
      <c r="C16" s="238"/>
      <c r="D16" s="238"/>
      <c r="E16" s="238"/>
      <c r="F16" s="4"/>
      <c r="G16" s="239">
        <v>1</v>
      </c>
      <c r="H16" s="239"/>
      <c r="I16" s="239"/>
      <c r="J16" s="4"/>
      <c r="K16" s="236"/>
      <c r="L16" s="204"/>
      <c r="M16" s="4"/>
      <c r="N16" s="4"/>
      <c r="O16" s="4"/>
      <c r="P16" s="4"/>
      <c r="Q16" s="4"/>
      <c r="R16" s="4"/>
      <c r="S16" s="4"/>
      <c r="T16" s="4"/>
      <c r="U16" s="4"/>
      <c r="V16" s="4"/>
      <c r="W16" s="4"/>
      <c r="X16" s="4"/>
      <c r="Y16" s="4"/>
      <c r="Z16" s="4"/>
      <c r="AA16" s="4"/>
    </row>
    <row r="17" spans="1:27" ht="14.25" customHeight="1" x14ac:dyDescent="0.25">
      <c r="A17" s="4"/>
      <c r="B17" s="203" t="s">
        <v>77</v>
      </c>
      <c r="C17" s="233" t="s">
        <v>21</v>
      </c>
      <c r="D17" s="233" t="s">
        <v>12</v>
      </c>
      <c r="E17" s="233" t="s">
        <v>12</v>
      </c>
      <c r="F17" s="4"/>
      <c r="G17" s="233" t="s">
        <v>12</v>
      </c>
      <c r="H17" s="233" t="s">
        <v>12</v>
      </c>
      <c r="I17" s="233" t="s">
        <v>12</v>
      </c>
      <c r="J17" s="4"/>
      <c r="K17" s="236"/>
      <c r="L17" s="204"/>
      <c r="M17" s="4"/>
      <c r="N17" s="4"/>
      <c r="O17" s="4"/>
      <c r="P17" s="4"/>
      <c r="Q17" s="4"/>
      <c r="R17" s="4"/>
      <c r="S17" s="4"/>
      <c r="T17" s="4"/>
      <c r="U17" s="4"/>
      <c r="V17" s="4"/>
      <c r="W17" s="4"/>
      <c r="X17" s="4"/>
      <c r="Y17" s="4"/>
      <c r="Z17" s="4"/>
      <c r="AA17" s="4"/>
    </row>
    <row r="18" spans="1:27" ht="14.25" customHeight="1" x14ac:dyDescent="0.25">
      <c r="A18" s="4"/>
      <c r="B18" s="203" t="s">
        <v>71</v>
      </c>
      <c r="C18" s="233" t="s">
        <v>126</v>
      </c>
      <c r="D18" s="233" t="s">
        <v>12</v>
      </c>
      <c r="E18" s="233" t="s">
        <v>12</v>
      </c>
      <c r="F18" s="4"/>
      <c r="G18" s="233" t="s">
        <v>12</v>
      </c>
      <c r="H18" s="233" t="s">
        <v>12</v>
      </c>
      <c r="I18" s="233" t="s">
        <v>12</v>
      </c>
      <c r="J18" s="4"/>
      <c r="K18" s="236"/>
      <c r="L18" s="204"/>
      <c r="M18" s="4"/>
      <c r="N18" s="4"/>
      <c r="O18" s="4"/>
      <c r="P18" s="4"/>
      <c r="Q18" s="4"/>
      <c r="R18" s="4"/>
      <c r="S18" s="4"/>
      <c r="T18" s="4"/>
      <c r="U18" s="4"/>
      <c r="V18" s="4"/>
      <c r="W18" s="4"/>
      <c r="X18" s="4"/>
      <c r="Y18" s="4"/>
      <c r="Z18" s="4"/>
      <c r="AA18" s="4"/>
    </row>
    <row r="19" spans="1:27" ht="14.25" customHeight="1" x14ac:dyDescent="0.25">
      <c r="A19" s="20"/>
      <c r="B19" s="237"/>
      <c r="C19" s="81"/>
      <c r="D19" s="81"/>
      <c r="E19" s="81"/>
      <c r="F19" s="4"/>
      <c r="G19" s="81"/>
      <c r="H19" s="81"/>
      <c r="I19" s="81"/>
      <c r="J19" s="4"/>
      <c r="K19" s="4"/>
      <c r="L19" s="204"/>
      <c r="M19" s="4"/>
      <c r="N19" s="4"/>
      <c r="O19" s="4"/>
      <c r="P19" s="4"/>
      <c r="Q19" s="4"/>
      <c r="R19" s="4"/>
      <c r="S19" s="4"/>
      <c r="T19" s="4"/>
      <c r="U19" s="4"/>
      <c r="V19" s="4"/>
      <c r="W19" s="4"/>
      <c r="X19" s="4"/>
      <c r="Y19" s="4"/>
      <c r="Z19" s="4"/>
      <c r="AA19" s="4"/>
    </row>
    <row r="20" spans="1:27" ht="14.25" customHeight="1" x14ac:dyDescent="0.25">
      <c r="A20" s="4"/>
      <c r="B20" s="203" t="s">
        <v>256</v>
      </c>
      <c r="C20" s="72">
        <f>IF('1. Assumptions'!$C$18="Teaching",((Workings!$B$19*Workings!$B$20/Workings!$B$21+Workings!$B$23*Workings!$B$24/Workings!$B$25)*C11*'1. Assumptions'!$L$9+((VLOOKUP(C18,Workings!$F$19:$H$31,2,)*Workings!$B$28*Workings!$B$32*C11/Workings!$B$29)*'1. Assumptions'!$L$11+(VLOOKUP(C18,Workings!$F$19:$H$31,3,)*Workings!$B$30*Workings!$B$32*C11/Workings!$B$31)*'1. Assumptions'!$L$9)*C14*C15)*C12*C13*52*VLOOKUP(C17,Workings!$D$20:$E$22,2,)*'1. Assumptions'!$H$18/12,((Workings!$B$19*Workings!$B$20/Workings!$B$21+Workings!$B$23*Workings!$B$24/Workings!$B$25)*C11*'1. Assumptions'!$L$9+((VLOOKUP(C18,Workings!$F$19:$H$31,2,)*Workings!$B$28*Workings!$B$32*C11/Workings!$B$29)*'1. Assumptions'!$L$11+(VLOOKUP(C18,Workings!$F$19:$H$31,3,)*Workings!$B$30*Workings!$B$32*C11/Workings!$B$31)*'1. Assumptions'!$L$9)*C14*C15)*C12*C13*52*VLOOKUP(C17,Workings!$D$20:$E$22,2,))</f>
        <v>2212.8841279999997</v>
      </c>
      <c r="D20" s="72">
        <f>IF('1. Assumptions'!$C$18="Teaching",((Workings!$B$19*Workings!$B$20/Workings!$B$21+Workings!$B$23*Workings!$B$24/Workings!$B$25)*D11*'1. Assumptions'!$L$9+((VLOOKUP(D18,Workings!$F$19:$H$31,2,)*Workings!$B$28*Workings!$B$32*D11/Workings!$B$29)*'1. Assumptions'!$L$11+(VLOOKUP(D18,Workings!$F$19:$H$31,3,)*Workings!$B$30*Workings!$B$32*D11/Workings!$B$31)*'1. Assumptions'!$L$9)*D14*D15)*D12*D13*52*VLOOKUP(D17,Workings!$D$20:$E$22,2,)*'1. Assumptions'!$H$18/12,((Workings!$B$19*Workings!$B$20/Workings!$B$21+Workings!$B$23*Workings!$B$24/Workings!$B$25)*D11*'1. Assumptions'!$L$9+((VLOOKUP(D18,Workings!$F$19:$H$31,2,)*Workings!$B$28*Workings!$B$32*D11/Workings!$B$29)*'1. Assumptions'!$L$11+(VLOOKUP(D18,Workings!$F$19:$H$31,3,)*Workings!$B$30*Workings!$B$32*D11/Workings!$B$31)*'1. Assumptions'!$L$9)*D14*D15)*D12*D13*52*VLOOKUP(D17,Workings!$D$20:$E$22,2,))</f>
        <v>0</v>
      </c>
      <c r="E20" s="72">
        <f>IF('1. Assumptions'!$C$18="Teaching",((Workings!$B$19*Workings!$B$20/Workings!$B$21+Workings!$B$23*Workings!$B$24/Workings!$B$25)*E11*'1. Assumptions'!$L$9+((VLOOKUP(E18,Workings!$F$19:$H$31,2,)*Workings!$B$28*Workings!$B$32*E11/Workings!$B$29)*'1. Assumptions'!$L$11+(VLOOKUP(E18,Workings!$F$19:$H$31,3,)*Workings!$B$30*Workings!$B$32*E11/Workings!$B$31)*'1. Assumptions'!$L$9)*E14*E15)*E12*E13*52*VLOOKUP(E17,Workings!$D$20:$E$22,2,)*'1. Assumptions'!$H$18/12,((Workings!$B$19*Workings!$B$20/Workings!$B$21+Workings!$B$23*Workings!$B$24/Workings!$B$25)*E11*'1. Assumptions'!$L$9+((VLOOKUP(E18,Workings!$F$19:$H$31,2,)*Workings!$B$28*Workings!$B$32*E11/Workings!$B$29)*'1. Assumptions'!$L$11+(VLOOKUP(E18,Workings!$F$19:$H$31,3,)*Workings!$B$30*Workings!$B$32*E11/Workings!$B$31)*'1. Assumptions'!$L$9)*E14*E15)*E12*E13*52*VLOOKUP(E17,Workings!$D$20:$E$22,2,))</f>
        <v>0</v>
      </c>
      <c r="F20" s="79"/>
      <c r="G20" s="72">
        <f>IF('1. Assumptions'!$C$18="Teaching",(((Workings!$B$19*Workings!$B$20/Workings!$B$21+Workings!$B$23*Workings!$B$24/Workings!$B$25)*G11*'1. Assumptions'!$L$9+((VLOOKUP(G18,Workings!$F$19:$H$31,2,)*Workings!$B$28*Workings!$B$32*G11/Workings!$B$29)*'1. Assumptions'!$L$11+(VLOOKUP(G18,Workings!$F$19:$H$31,3,)*Workings!$B$30*Workings!$B$32*G11/Workings!$B$31)*'1. Assumptions'!$L$9)*G14*G15)*G12*G13*52*VLOOKUP(G17,Workings!$D$20:$E$22,2,)*(0.35+(G16*0.65)))*'1. Assumptions'!$H$18/12,(((Workings!$B$19*Workings!$B$20/Workings!$B$21+Workings!$B$23*Workings!$B$24/Workings!$B$25)*G11*'1. Assumptions'!$L$9+((VLOOKUP(G18,Workings!$F$19:$H$31,2,)*Workings!$B$28*Workings!$B$32*G11/Workings!$B$29)*'1. Assumptions'!$L$11+(VLOOKUP(G18,Workings!$F$19:$H$31,3,)*Workings!$B$30*Workings!$B$32*G11/Workings!$B$31)*'1. Assumptions'!$L$9)*G14*G15)*G12*G13*52*VLOOKUP(G17,Workings!$D$20:$E$22,2,)*(0.35+(G16*0.65))))</f>
        <v>0</v>
      </c>
      <c r="H20" s="72">
        <f>IF('1. Assumptions'!$C$18="Teaching",(((Workings!$B$19*Workings!$B$20/Workings!$B$21+Workings!$B$23*Workings!$B$24/Workings!$B$25)*H11*'1. Assumptions'!$L$9+((VLOOKUP(H18,Workings!$F$19:$H$31,2,)*Workings!$B$28*Workings!$B$32*H11/Workings!$B$29)*'1. Assumptions'!$L$11+(VLOOKUP(H18,Workings!$F$19:$H$31,3,)*Workings!$B$30*Workings!$B$32*H11/Workings!$B$31)*'1. Assumptions'!$L$9)*H14*H15)*H12*H13*52*VLOOKUP(H17,Workings!$D$20:$E$22,2,)*(0.35+(H16*0.65)))*'1. Assumptions'!$H$18/12,(((Workings!$B$19*Workings!$B$20/Workings!$B$21+Workings!$B$23*Workings!$B$24/Workings!$B$25)*H11*'1. Assumptions'!$L$9+((VLOOKUP(H18,Workings!$F$19:$H$31,2,)*Workings!$B$28*Workings!$B$32*H11/Workings!$B$29)*'1. Assumptions'!$L$11+(VLOOKUP(H18,Workings!$F$19:$H$31,3,)*Workings!$B$30*Workings!$B$32*H11/Workings!$B$31)*'1. Assumptions'!$L$9)*H14*H15)*H12*H13*52*VLOOKUP(H17,Workings!$D$20:$E$22,2,)*(0.35+(H16*0.65))))</f>
        <v>0</v>
      </c>
      <c r="I20" s="72">
        <f>IF('1. Assumptions'!$C$18="Teaching",(((Workings!$B$19*Workings!$B$20/Workings!$B$21+Workings!$B$23*Workings!$B$24/Workings!$B$25)*I11*'1. Assumptions'!$L$9+((VLOOKUP(I18,Workings!$F$19:$H$31,2,)*Workings!$B$28*Workings!$B$32*I11/Workings!$B$29)*'1. Assumptions'!$L$11+(VLOOKUP(I18,Workings!$F$19:$H$31,3,)*Workings!$B$30*Workings!$B$32*I11/Workings!$B$31)*'1. Assumptions'!$L$9)*I14*I15)*I12*I13*52*VLOOKUP(I17,Workings!$D$20:$E$22,2,)*(0.35+(I16*0.65)))*'1. Assumptions'!$H$18/12,(((Workings!$B$19*Workings!$B$20/Workings!$B$21+Workings!$B$23*Workings!$B$24/Workings!$B$25)*I11*'1. Assumptions'!$L$9+((VLOOKUP(I18,Workings!$F$19:$H$31,2,)*Workings!$B$28*Workings!$B$32*I11/Workings!$B$29)*'1. Assumptions'!$L$11+(VLOOKUP(I18,Workings!$F$19:$H$31,3,)*Workings!$B$30*Workings!$B$32*I11/Workings!$B$31)*'1. Assumptions'!$L$9)*I14*I15)*I12*I13*52*VLOOKUP(I17,Workings!$D$20:$E$22,2,)*(0.35+(I16*0.65))))</f>
        <v>0</v>
      </c>
      <c r="J20" s="79"/>
      <c r="K20" s="72">
        <f>SUM(C20:J20)</f>
        <v>2212.8841279999997</v>
      </c>
      <c r="L20" s="204"/>
      <c r="M20" s="4"/>
      <c r="N20" s="4"/>
      <c r="O20" s="4"/>
      <c r="P20" s="4"/>
      <c r="Q20" s="4"/>
      <c r="R20" s="4"/>
      <c r="S20" s="4"/>
      <c r="T20" s="4"/>
      <c r="U20" s="4"/>
      <c r="V20" s="4"/>
      <c r="W20" s="4"/>
      <c r="X20" s="4"/>
      <c r="Y20" s="4"/>
      <c r="Z20" s="4"/>
      <c r="AA20" s="4"/>
    </row>
    <row r="21" spans="1:27" ht="14.25" customHeight="1" x14ac:dyDescent="0.25">
      <c r="A21" s="4"/>
      <c r="B21" s="203"/>
      <c r="C21" s="4"/>
      <c r="D21" s="4"/>
      <c r="E21" s="4"/>
      <c r="F21" s="4"/>
      <c r="G21" s="4"/>
      <c r="H21" s="4"/>
      <c r="I21" s="4"/>
      <c r="J21" s="4"/>
      <c r="K21" s="4"/>
      <c r="L21" s="204"/>
      <c r="M21" s="4"/>
      <c r="N21" s="4"/>
      <c r="O21" s="4"/>
      <c r="P21" s="4"/>
      <c r="Q21" s="4"/>
      <c r="R21" s="4"/>
      <c r="S21" s="4"/>
      <c r="T21" s="4"/>
      <c r="U21" s="4"/>
      <c r="V21" s="4"/>
      <c r="W21" s="4"/>
      <c r="X21" s="4"/>
      <c r="Y21" s="4"/>
      <c r="Z21" s="4"/>
      <c r="AA21" s="4"/>
    </row>
    <row r="22" spans="1:27" ht="14.25" customHeight="1" x14ac:dyDescent="0.25">
      <c r="A22" s="4"/>
      <c r="B22" s="203" t="s">
        <v>272</v>
      </c>
      <c r="C22" s="234">
        <f>IF('1. Assumptions'!$C$18="Teaching",((Workings!$B$19*Workings!$B$20/Workings!$B$21+Workings!$B$23*Workings!$B$24/Workings!$B$25)*C11*'1. Assumptions'!$L$13/1000+((VLOOKUP(C18,Workings!$F$19:$H$31,2,)*Workings!$B$28*Workings!$B$32*C11/Workings!$B$29)*'1. Assumptions'!$L$15/1000+(VLOOKUP(C18,Workings!$F$19:$H$31,3,)*Workings!$B$30*Workings!$B$32*C11/Workings!$B$31)*'1. Assumptions'!$L$13/1000)*C14*C15)*C12*C13*52*VLOOKUP(C17,Workings!$D$20:$E$22,2,)*'1. Assumptions'!$H$18/12,((Workings!$B$19*Workings!$B$20/Workings!$B$21+Workings!$B$23*Workings!$B$24/Workings!$B$25)*C11*'1. Assumptions'!$L$13/1000+((VLOOKUP(C18,Workings!$F$19:$H$31,2,)*Workings!$B$28*Workings!$B$32*C11/Workings!$B$29)*'1. Assumptions'!$L$15/1000+(VLOOKUP(C18,Workings!$F$19:$H$31,3,)*Workings!$B$30*Workings!$B$32*C11/Workings!$B$31)*'1. Assumptions'!$L$13/1000)*C14*C15)*C12*C13*52*VLOOKUP(C17,Workings!$D$20:$E$22,2,))</f>
        <v>7.2960954393599984</v>
      </c>
      <c r="D22" s="234">
        <f>IF('1. Assumptions'!$C$18="Teaching",((Workings!$B$19*Workings!$B$20/Workings!$B$21+Workings!$B$23*Workings!$B$24/Workings!$B$25)*D11*'1. Assumptions'!$L$13/1000+((VLOOKUP(D18,Workings!$F$19:$H$31,2,)*Workings!$B$28*Workings!$B$32*D11/Workings!$B$29)*'1. Assumptions'!$L$15/1000+(VLOOKUP(D18,Workings!$F$19:$H$31,3,)*Workings!$B$30*Workings!$B$32*D11/Workings!$B$31)*'1. Assumptions'!$L$13/1000)*D14*D15)*D12*D13*52*VLOOKUP(D17,Workings!$D$20:$E$22,2,)*'1. Assumptions'!$H$18/12,((Workings!$B$19*Workings!$B$20/Workings!$B$21+Workings!$B$23*Workings!$B$24/Workings!$B$25)*D11*'1. Assumptions'!$L$13/1000+((VLOOKUP(D18,Workings!$F$19:$H$31,2,)*Workings!$B$28*Workings!$B$32*D11/Workings!$B$29)*'1. Assumptions'!$L$15/1000+(VLOOKUP(D18,Workings!$F$19:$H$31,3,)*Workings!$B$30*Workings!$B$32*D11/Workings!$B$31)*'1. Assumptions'!$L$13/1000)*D14*D15)*D12*D13*52*VLOOKUP(D17,Workings!$D$20:$E$22,2,))</f>
        <v>0</v>
      </c>
      <c r="E22" s="234">
        <f>IF('1. Assumptions'!$C$18="Teaching",((Workings!$B$19*Workings!$B$20/Workings!$B$21+Workings!$B$23*Workings!$B$24/Workings!$B$25)*E11*'1. Assumptions'!$L$13/1000+((VLOOKUP(E18,Workings!$F$19:$H$31,2,)*Workings!$B$28*Workings!$B$32*E11/Workings!$B$29)*'1. Assumptions'!$L$15/1000+(VLOOKUP(E18,Workings!$F$19:$H$31,3,)*Workings!$B$30*Workings!$B$32*E11/Workings!$B$31)*'1. Assumptions'!$L$13/1000)*E14*E15)*E12*E13*52*VLOOKUP(E17,Workings!$D$20:$E$22,2,)*'1. Assumptions'!$H$18/12,((Workings!$B$19*Workings!$B$20/Workings!$B$21+Workings!$B$23*Workings!$B$24/Workings!$B$25)*E11*'1. Assumptions'!$L$13/1000+((VLOOKUP(E18,Workings!$F$19:$H$31,2,)*Workings!$B$28*Workings!$B$32*E11/Workings!$B$29)*'1. Assumptions'!$L$15/1000+(VLOOKUP(E18,Workings!$F$19:$H$31,3,)*Workings!$B$30*Workings!$B$32*E11/Workings!$B$31)*'1. Assumptions'!$L$13/1000)*E14*E15)*E12*E13*52*VLOOKUP(E17,Workings!$D$20:$E$22,2,))</f>
        <v>0</v>
      </c>
      <c r="F22" s="75"/>
      <c r="G22" s="234">
        <f>IF('1. Assumptions'!$C$18="Teaching",(((Workings!$B$19*Workings!$B$20/Workings!$B$21+Workings!$B$23*Workings!$B$24/Workings!$B$25)*G11*'1. Assumptions'!$L$13/1000+((VLOOKUP(G18,Workings!$F$19:$H$31,2,)*Workings!$B$28*Workings!$B$32*G11/Workings!$B$29)*'1. Assumptions'!$L$15/1000+(VLOOKUP(G18,Workings!$F$19:$H$31,3,)*Workings!$B$30*Workings!$B$32*G11/Workings!$B$31)*'1. Assumptions'!$L$13/1000)*G14*G15)*G12*G13*52*VLOOKUP(G17,Workings!$D$20:$E$22,2,)*(0.35+(G16*0.65)))*'1. Assumptions'!$H$18/12,(((Workings!$B$19*Workings!$B$20/Workings!$B$21+Workings!$B$23*Workings!$B$24/Workings!$B$25)*G11*'1. Assumptions'!$L$13/1000+((VLOOKUP(G18,Workings!$F$19:$H$31,2,)*Workings!$B$28*Workings!$B$32*G11/Workings!$B$29)*'1. Assumptions'!$L$15/1000+(VLOOKUP(G18,Workings!$F$19:$H$31,3,)*Workings!$B$30*Workings!$B$32*G11/Workings!$B$31)*'1. Assumptions'!$L$13/1000)*G14*G15)*G12*G13*52*VLOOKUP(G17,Workings!$D$20:$E$22,2,)*(0.35+(G16*0.65))))</f>
        <v>0</v>
      </c>
      <c r="H22" s="234">
        <f>IF('1. Assumptions'!$C$18="Teaching",(((Workings!$B$19*Workings!$B$20/Workings!$B$21+Workings!$B$23*Workings!$B$24/Workings!$B$25)*H11*'1. Assumptions'!$L$13/1000+((VLOOKUP(H18,Workings!$F$19:$H$31,2,)*Workings!$B$28*Workings!$B$32*H11/Workings!$B$29)*'1. Assumptions'!$L$15/1000+(VLOOKUP(H18,Workings!$F$19:$H$31,3,)*Workings!$B$30*Workings!$B$32*H11/Workings!$B$31)*'1. Assumptions'!$L$13/1000)*H14*H15)*H12*H13*52*VLOOKUP(H17,Workings!$D$20:$E$22,2,)*(0.35+(H16*0.65)))*'1. Assumptions'!$H$18/12,(((Workings!$B$19*Workings!$B$20/Workings!$B$21+Workings!$B$23*Workings!$B$24/Workings!$B$25)*H11*'1. Assumptions'!$L$13/1000+((VLOOKUP(H18,Workings!$F$19:$H$31,2,)*Workings!$B$28*Workings!$B$32*H11/Workings!$B$29)*'1. Assumptions'!$L$15/1000+(VLOOKUP(H18,Workings!$F$19:$H$31,3,)*Workings!$B$30*Workings!$B$32*H11/Workings!$B$31)*'1. Assumptions'!$L$13/1000)*H14*H15)*H12*H13*52*VLOOKUP(H17,Workings!$D$20:$E$22,2,)*(0.35+(H16*0.65))))</f>
        <v>0</v>
      </c>
      <c r="I22" s="234">
        <f>IF('1. Assumptions'!$C$18="Teaching",(((Workings!$B$19*Workings!$B$20/Workings!$B$21+Workings!$B$23*Workings!$B$24/Workings!$B$25)*I11*'1. Assumptions'!$L$13/1000+((VLOOKUP(I18,Workings!$F$19:$H$31,2,)*Workings!$B$28*Workings!$B$32*I11/Workings!$B$29)*'1. Assumptions'!$L$15/1000+(VLOOKUP(I18,Workings!$F$19:$H$31,3,)*Workings!$B$30*Workings!$B$32*I11/Workings!$B$31)*'1. Assumptions'!$L$13/1000)*I14*I15)*I12*I13*52*VLOOKUP(I17,Workings!$D$20:$E$22,2,)*(0.35+(I16*0.65)))*'1. Assumptions'!$H$18/12,(((Workings!$B$19*Workings!$B$20/Workings!$B$21+Workings!$B$23*Workings!$B$24/Workings!$B$25)*I11*'1. Assumptions'!$L$13/1000+((VLOOKUP(I18,Workings!$F$19:$H$31,2,)*Workings!$B$28*Workings!$B$32*I11/Workings!$B$29)*'1. Assumptions'!$L$15/1000+(VLOOKUP(I18,Workings!$F$19:$H$31,3,)*Workings!$B$30*Workings!$B$32*I11/Workings!$B$31)*'1. Assumptions'!$L$13/1000)*I14*I15)*I12*I13*52*VLOOKUP(I17,Workings!$D$20:$E$22,2,)*(0.35+(I16*0.65))))</f>
        <v>0</v>
      </c>
      <c r="J22" s="75"/>
      <c r="K22" s="234">
        <f>SUM(C22:J22)</f>
        <v>7.2960954393599984</v>
      </c>
      <c r="L22" s="204"/>
      <c r="M22" s="4"/>
      <c r="N22" s="4"/>
      <c r="O22" s="4"/>
      <c r="P22" s="4"/>
      <c r="Q22" s="4"/>
      <c r="R22" s="4"/>
      <c r="S22" s="4"/>
      <c r="T22" s="4"/>
      <c r="U22" s="4"/>
      <c r="V22" s="4"/>
      <c r="W22" s="4"/>
      <c r="X22" s="4"/>
      <c r="Y22" s="4"/>
      <c r="Z22" s="4"/>
      <c r="AA22" s="4"/>
    </row>
    <row r="23" spans="1:27" ht="14.25" customHeight="1" x14ac:dyDescent="0.25">
      <c r="A23" s="4"/>
      <c r="B23" s="212"/>
      <c r="C23" s="213"/>
      <c r="D23" s="213"/>
      <c r="E23" s="213"/>
      <c r="F23" s="213"/>
      <c r="G23" s="213"/>
      <c r="H23" s="213"/>
      <c r="I23" s="213"/>
      <c r="J23" s="213"/>
      <c r="K23" s="213"/>
      <c r="L23" s="214"/>
      <c r="M23" s="4"/>
      <c r="N23" s="4"/>
      <c r="O23" s="4"/>
      <c r="P23" s="4"/>
      <c r="Q23" s="4"/>
      <c r="R23" s="4"/>
      <c r="S23" s="4"/>
      <c r="T23" s="4"/>
      <c r="U23" s="4"/>
      <c r="V23" s="4"/>
      <c r="W23" s="4"/>
      <c r="X23" s="4"/>
      <c r="Y23" s="4"/>
      <c r="Z23" s="4"/>
      <c r="AA23" s="4"/>
    </row>
    <row r="24" spans="1:27" ht="14.25" customHeight="1" x14ac:dyDescent="0.25">
      <c r="A24" s="4"/>
      <c r="B24" s="4"/>
      <c r="C24" s="87"/>
      <c r="D24" s="87"/>
      <c r="E24" s="4"/>
      <c r="F24" s="4"/>
      <c r="G24" s="4"/>
      <c r="H24" s="4"/>
      <c r="I24" s="4"/>
      <c r="J24" s="4"/>
      <c r="K24" s="4"/>
      <c r="L24" s="4"/>
      <c r="M24" s="4"/>
      <c r="N24" s="4"/>
      <c r="O24" s="4"/>
      <c r="P24" s="4"/>
      <c r="Q24" s="4"/>
      <c r="R24" s="4"/>
      <c r="S24" s="4"/>
      <c r="T24" s="4"/>
      <c r="U24" s="4"/>
      <c r="V24" s="4"/>
      <c r="W24" s="4"/>
      <c r="X24" s="4"/>
      <c r="Y24" s="4"/>
      <c r="Z24" s="4"/>
      <c r="AA24" s="4"/>
    </row>
    <row r="25" spans="1:27" ht="14.25" customHeight="1" x14ac:dyDescent="0.25">
      <c r="A25" s="4"/>
      <c r="B25" s="4"/>
      <c r="C25" s="88"/>
      <c r="D25" s="87"/>
      <c r="E25" s="4"/>
      <c r="F25" s="4"/>
      <c r="G25" s="4"/>
      <c r="H25" s="4"/>
      <c r="I25" s="4"/>
      <c r="J25" s="4"/>
      <c r="K25" s="4"/>
      <c r="L25" s="4"/>
      <c r="M25" s="4"/>
      <c r="N25" s="4"/>
      <c r="O25" s="4"/>
      <c r="P25" s="4"/>
      <c r="Q25" s="4"/>
      <c r="R25" s="4"/>
      <c r="S25" s="4"/>
      <c r="T25" s="4"/>
      <c r="U25" s="4"/>
      <c r="V25" s="4"/>
      <c r="W25" s="4"/>
      <c r="X25" s="4"/>
      <c r="Y25" s="4"/>
      <c r="Z25" s="4"/>
      <c r="AA25" s="4"/>
    </row>
    <row r="26" spans="1:27" ht="24" customHeight="1" x14ac:dyDescent="0.35">
      <c r="A26" s="77"/>
      <c r="B26" s="274" t="s">
        <v>258</v>
      </c>
      <c r="C26" s="271"/>
      <c r="D26" s="271"/>
      <c r="E26" s="271"/>
      <c r="F26" s="271"/>
      <c r="G26" s="271"/>
      <c r="H26" s="271"/>
      <c r="I26" s="271"/>
      <c r="J26" s="271"/>
      <c r="K26" s="271"/>
      <c r="L26" s="272"/>
      <c r="M26" s="4"/>
      <c r="N26" s="4"/>
      <c r="O26" s="4"/>
      <c r="P26" s="4"/>
      <c r="Q26" s="4"/>
      <c r="R26" s="4"/>
      <c r="S26" s="4"/>
      <c r="T26" s="4"/>
      <c r="U26" s="4"/>
      <c r="V26" s="4"/>
      <c r="W26" s="4"/>
      <c r="X26" s="4"/>
      <c r="Y26" s="4"/>
      <c r="Z26" s="4"/>
      <c r="AA26" s="4"/>
    </row>
    <row r="27" spans="1:27" ht="14.25" customHeight="1" x14ac:dyDescent="0.25">
      <c r="A27" s="4"/>
      <c r="B27" s="203"/>
      <c r="C27" s="4"/>
      <c r="D27" s="78" t="s">
        <v>261</v>
      </c>
      <c r="E27" s="4"/>
      <c r="F27" s="4"/>
      <c r="G27" s="4"/>
      <c r="H27" s="78" t="s">
        <v>262</v>
      </c>
      <c r="I27" s="4"/>
      <c r="J27" s="4"/>
      <c r="K27" s="4"/>
      <c r="L27" s="204"/>
      <c r="M27" s="4"/>
      <c r="N27" s="4"/>
      <c r="O27" s="4"/>
      <c r="P27" s="4"/>
      <c r="Q27" s="4"/>
      <c r="R27" s="4"/>
      <c r="S27" s="4"/>
      <c r="T27" s="4"/>
      <c r="U27" s="4"/>
      <c r="V27" s="4"/>
      <c r="W27" s="4"/>
      <c r="X27" s="4"/>
      <c r="Y27" s="4"/>
      <c r="Z27" s="4"/>
      <c r="AA27" s="4"/>
    </row>
    <row r="28" spans="1:27" ht="14.25" customHeight="1" x14ac:dyDescent="0.25">
      <c r="A28" s="4"/>
      <c r="B28" s="203"/>
      <c r="C28" s="15" t="s">
        <v>263</v>
      </c>
      <c r="D28" s="15" t="s">
        <v>264</v>
      </c>
      <c r="E28" s="15" t="s">
        <v>265</v>
      </c>
      <c r="F28" s="15"/>
      <c r="G28" s="15" t="s">
        <v>263</v>
      </c>
      <c r="H28" s="15" t="s">
        <v>264</v>
      </c>
      <c r="I28" s="15" t="s">
        <v>265</v>
      </c>
      <c r="J28" s="4"/>
      <c r="K28" s="1" t="s">
        <v>252</v>
      </c>
      <c r="L28" s="204"/>
      <c r="M28" s="4"/>
      <c r="N28" s="4"/>
      <c r="O28" s="4"/>
      <c r="P28" s="4"/>
      <c r="Q28" s="4"/>
      <c r="R28" s="4"/>
      <c r="S28" s="4"/>
      <c r="T28" s="4"/>
      <c r="U28" s="4"/>
      <c r="V28" s="4"/>
      <c r="W28" s="4"/>
      <c r="X28" s="4"/>
      <c r="Y28" s="4"/>
      <c r="Z28" s="4"/>
      <c r="AA28" s="4"/>
    </row>
    <row r="29" spans="1:27" ht="14.25" customHeight="1" x14ac:dyDescent="0.25">
      <c r="A29" s="4"/>
      <c r="B29" s="203" t="s">
        <v>266</v>
      </c>
      <c r="C29" s="211">
        <v>1</v>
      </c>
      <c r="D29" s="211"/>
      <c r="E29" s="211"/>
      <c r="F29" s="4"/>
      <c r="G29" s="211"/>
      <c r="H29" s="211"/>
      <c r="I29" s="211"/>
      <c r="J29" s="4"/>
      <c r="K29" s="236">
        <f>SUM(C29:J29)</f>
        <v>1</v>
      </c>
      <c r="L29" s="204"/>
      <c r="M29" s="4"/>
      <c r="N29" s="4"/>
      <c r="O29" s="4"/>
      <c r="P29" s="4"/>
      <c r="Q29" s="4"/>
      <c r="R29" s="4"/>
      <c r="S29" s="4"/>
      <c r="T29" s="4"/>
      <c r="U29" s="4"/>
      <c r="V29" s="4"/>
      <c r="W29" s="4"/>
      <c r="X29" s="4"/>
      <c r="Y29" s="4"/>
      <c r="Z29" s="4"/>
      <c r="AA29" s="4"/>
    </row>
    <row r="30" spans="1:27" ht="14.25" customHeight="1" x14ac:dyDescent="0.25">
      <c r="A30" s="4"/>
      <c r="B30" s="203" t="s">
        <v>267</v>
      </c>
      <c r="C30" s="211">
        <v>24</v>
      </c>
      <c r="D30" s="211"/>
      <c r="E30" s="211"/>
      <c r="F30" s="4"/>
      <c r="G30" s="211"/>
      <c r="H30" s="211"/>
      <c r="I30" s="211"/>
      <c r="J30" s="4"/>
      <c r="K30" s="236"/>
      <c r="L30" s="204"/>
      <c r="M30" s="4"/>
      <c r="N30" s="4"/>
      <c r="O30" s="4"/>
      <c r="P30" s="4"/>
      <c r="Q30" s="4"/>
      <c r="R30" s="4"/>
      <c r="S30" s="4"/>
      <c r="T30" s="4"/>
      <c r="U30" s="4"/>
      <c r="V30" s="4"/>
      <c r="W30" s="4"/>
      <c r="X30" s="4"/>
      <c r="Y30" s="4"/>
      <c r="Z30" s="4"/>
      <c r="AA30" s="4"/>
    </row>
    <row r="31" spans="1:27" ht="14.25" customHeight="1" x14ac:dyDescent="0.25">
      <c r="A31" s="4"/>
      <c r="B31" s="203" t="s">
        <v>268</v>
      </c>
      <c r="C31" s="211">
        <v>7</v>
      </c>
      <c r="D31" s="211"/>
      <c r="E31" s="211"/>
      <c r="F31" s="4"/>
      <c r="G31" s="211"/>
      <c r="H31" s="211"/>
      <c r="I31" s="211"/>
      <c r="J31" s="4"/>
      <c r="K31" s="236"/>
      <c r="L31" s="204"/>
      <c r="M31" s="4"/>
      <c r="N31" s="4"/>
      <c r="O31" s="4"/>
      <c r="P31" s="4"/>
      <c r="Q31" s="4"/>
      <c r="R31" s="4"/>
      <c r="S31" s="4"/>
      <c r="T31" s="4"/>
      <c r="U31" s="4"/>
      <c r="V31" s="4"/>
      <c r="W31" s="4"/>
      <c r="X31" s="4"/>
      <c r="Y31" s="4"/>
      <c r="Z31" s="4"/>
      <c r="AA31" s="4"/>
    </row>
    <row r="32" spans="1:27" ht="14.25" customHeight="1" x14ac:dyDescent="0.25">
      <c r="A32" s="20"/>
      <c r="B32" s="237" t="s">
        <v>269</v>
      </c>
      <c r="C32" s="211">
        <v>0.5</v>
      </c>
      <c r="D32" s="211"/>
      <c r="E32" s="211"/>
      <c r="F32" s="4"/>
      <c r="G32" s="211"/>
      <c r="H32" s="211"/>
      <c r="I32" s="211"/>
      <c r="J32" s="4"/>
      <c r="K32" s="236"/>
      <c r="L32" s="204"/>
      <c r="M32" s="4"/>
      <c r="N32" s="4"/>
      <c r="O32" s="4"/>
      <c r="P32" s="4"/>
      <c r="Q32" s="4"/>
      <c r="R32" s="4"/>
      <c r="S32" s="4"/>
      <c r="T32" s="4"/>
      <c r="U32" s="4"/>
      <c r="V32" s="4"/>
      <c r="W32" s="4"/>
      <c r="X32" s="4"/>
      <c r="Y32" s="4"/>
      <c r="Z32" s="4"/>
      <c r="AA32" s="4"/>
    </row>
    <row r="33" spans="1:27" ht="14.25" customHeight="1" x14ac:dyDescent="0.25">
      <c r="A33" s="20"/>
      <c r="B33" s="237" t="s">
        <v>270</v>
      </c>
      <c r="C33" s="211">
        <v>0.6</v>
      </c>
      <c r="D33" s="211"/>
      <c r="E33" s="211"/>
      <c r="F33" s="4"/>
      <c r="G33" s="211"/>
      <c r="H33" s="211"/>
      <c r="I33" s="211"/>
      <c r="J33" s="4"/>
      <c r="K33" s="236"/>
      <c r="L33" s="204"/>
      <c r="M33" s="4"/>
      <c r="N33" s="4"/>
      <c r="O33" s="4"/>
      <c r="P33" s="4"/>
      <c r="Q33" s="4"/>
      <c r="R33" s="4"/>
      <c r="S33" s="4"/>
      <c r="T33" s="4"/>
      <c r="U33" s="4"/>
      <c r="V33" s="4"/>
      <c r="W33" s="4"/>
      <c r="X33" s="4"/>
      <c r="Y33" s="4"/>
      <c r="Z33" s="4"/>
      <c r="AA33" s="4"/>
    </row>
    <row r="34" spans="1:27" ht="14.25" customHeight="1" x14ac:dyDescent="0.25">
      <c r="A34" s="20"/>
      <c r="B34" s="237" t="s">
        <v>271</v>
      </c>
      <c r="C34" s="238"/>
      <c r="D34" s="238"/>
      <c r="E34" s="238"/>
      <c r="F34" s="4"/>
      <c r="G34" s="239"/>
      <c r="H34" s="239"/>
      <c r="I34" s="239"/>
      <c r="J34" s="4"/>
      <c r="K34" s="236"/>
      <c r="L34" s="204"/>
      <c r="M34" s="4"/>
      <c r="N34" s="4"/>
      <c r="O34" s="4"/>
      <c r="P34" s="4"/>
      <c r="Q34" s="4"/>
      <c r="R34" s="4"/>
      <c r="S34" s="4"/>
      <c r="T34" s="4"/>
      <c r="U34" s="4"/>
      <c r="V34" s="4"/>
      <c r="W34" s="4"/>
      <c r="X34" s="4"/>
      <c r="Y34" s="4"/>
      <c r="Z34" s="4"/>
      <c r="AA34" s="4"/>
    </row>
    <row r="35" spans="1:27" ht="14.25" customHeight="1" x14ac:dyDescent="0.25">
      <c r="A35" s="4"/>
      <c r="B35" s="203" t="s">
        <v>77</v>
      </c>
      <c r="C35" s="233" t="s">
        <v>21</v>
      </c>
      <c r="D35" s="233" t="s">
        <v>12</v>
      </c>
      <c r="E35" s="233" t="s">
        <v>12</v>
      </c>
      <c r="F35" s="4"/>
      <c r="G35" s="233" t="s">
        <v>12</v>
      </c>
      <c r="H35" s="233" t="s">
        <v>12</v>
      </c>
      <c r="I35" s="233" t="s">
        <v>12</v>
      </c>
      <c r="J35" s="4"/>
      <c r="K35" s="236"/>
      <c r="L35" s="204"/>
      <c r="M35" s="4"/>
      <c r="N35" s="4"/>
      <c r="O35" s="4"/>
      <c r="P35" s="4"/>
      <c r="Q35" s="4"/>
      <c r="R35" s="4"/>
      <c r="S35" s="4"/>
      <c r="T35" s="4"/>
      <c r="U35" s="4"/>
      <c r="V35" s="4"/>
      <c r="W35" s="4"/>
      <c r="X35" s="4"/>
      <c r="Y35" s="4"/>
      <c r="Z35" s="4"/>
      <c r="AA35" s="4"/>
    </row>
    <row r="36" spans="1:27" ht="14.25" customHeight="1" x14ac:dyDescent="0.25">
      <c r="A36" s="4"/>
      <c r="B36" s="203" t="s">
        <v>71</v>
      </c>
      <c r="C36" s="233" t="s">
        <v>12</v>
      </c>
      <c r="D36" s="233" t="s">
        <v>12</v>
      </c>
      <c r="E36" s="233" t="s">
        <v>12</v>
      </c>
      <c r="F36" s="4"/>
      <c r="G36" s="233" t="s">
        <v>12</v>
      </c>
      <c r="H36" s="233" t="s">
        <v>12</v>
      </c>
      <c r="I36" s="233" t="s">
        <v>12</v>
      </c>
      <c r="J36" s="4"/>
      <c r="K36" s="236"/>
      <c r="L36" s="204"/>
      <c r="M36" s="4"/>
      <c r="N36" s="4"/>
      <c r="O36" s="4"/>
      <c r="P36" s="4"/>
      <c r="Q36" s="4"/>
      <c r="R36" s="4"/>
      <c r="S36" s="4"/>
      <c r="T36" s="4"/>
      <c r="U36" s="4"/>
      <c r="V36" s="4"/>
      <c r="W36" s="4"/>
      <c r="X36" s="4"/>
      <c r="Y36" s="4"/>
      <c r="Z36" s="4"/>
      <c r="AA36" s="4"/>
    </row>
    <row r="37" spans="1:27" ht="14.25" customHeight="1" x14ac:dyDescent="0.25">
      <c r="A37" s="20"/>
      <c r="B37" s="237"/>
      <c r="C37" s="81"/>
      <c r="D37" s="81"/>
      <c r="E37" s="81"/>
      <c r="F37" s="4"/>
      <c r="G37" s="81"/>
      <c r="H37" s="81"/>
      <c r="I37" s="81"/>
      <c r="J37" s="4"/>
      <c r="K37" s="4"/>
      <c r="L37" s="204"/>
      <c r="M37" s="4"/>
      <c r="N37" s="4"/>
      <c r="O37" s="4"/>
      <c r="P37" s="4"/>
      <c r="Q37" s="4"/>
      <c r="R37" s="4"/>
      <c r="S37" s="4"/>
      <c r="T37" s="4"/>
      <c r="U37" s="4"/>
      <c r="V37" s="4"/>
      <c r="W37" s="4"/>
      <c r="X37" s="4"/>
      <c r="Y37" s="4"/>
      <c r="Z37" s="4"/>
      <c r="AA37" s="4"/>
    </row>
    <row r="38" spans="1:27" ht="14.25" customHeight="1" x14ac:dyDescent="0.25">
      <c r="A38" s="4"/>
      <c r="B38" s="203" t="s">
        <v>256</v>
      </c>
      <c r="C38" s="72">
        <f>IF('1. Assumptions'!$C$18="Teaching",((Workings!$B$19*Workings!$B$20/Workings!$B$21+Workings!$B$23*Workings!$B$24/Workings!$B$25)*C29*'1. Assumptions'!$L$9+((VLOOKUP(C36,Workings!$F$19:$H$31,2,)*Workings!$B$28*Workings!$B$32*C29/Workings!$B$29)*'1. Assumptions'!$L$11+(VLOOKUP(C36,Workings!$F$19:$H$31,3,)*Workings!$B$30*Workings!$B$32*C29/Workings!$B$31)*'1. Assumptions'!$L$9)*C32*C33)*C30*C31*52*VLOOKUP(C35,Workings!$D$20:$E$22,2,)*'1. Assumptions'!$H$18/12,((Workings!$B$19*Workings!$B$20/Workings!$B$21+Workings!$B$23*Workings!$B$24/Workings!$B$25)*C29*'1. Assumptions'!$L$9+((VLOOKUP(C36,Workings!$F$19:$H$31,2,)*Workings!$B$28*Workings!$B$32*C29/Workings!$B$29)*'1. Assumptions'!$L$11+(VLOOKUP(C36,Workings!$F$19:$H$31,3,)*Workings!$B$30*Workings!$B$32*C29/Workings!$B$31)*'1. Assumptions'!$L$9)*C32*C33)*C30*C31*52*VLOOKUP(C35,Workings!$D$20:$E$22,2,))</f>
        <v>1358.0839999999998</v>
      </c>
      <c r="D38" s="72">
        <f>IF('1. Assumptions'!$C$18="Teaching",((Workings!$B$19*Workings!$B$20/Workings!$B$21+Workings!$B$23*Workings!$B$24/Workings!$B$25)*D29*'1. Assumptions'!$L$9+((VLOOKUP(D36,Workings!$F$19:$H$31,2,)*Workings!$B$28*Workings!$B$32*D29/Workings!$B$29)*'1. Assumptions'!$L$11+(VLOOKUP(D36,Workings!$F$19:$H$31,3,)*Workings!$B$30*Workings!$B$32*D29/Workings!$B$31)*'1. Assumptions'!$L$9)*D32*D33)*D30*D31*52*VLOOKUP(D35,Workings!$D$20:$E$22,2,)*'1. Assumptions'!$H$18/12,((Workings!$B$19*Workings!$B$20/Workings!$B$21+Workings!$B$23*Workings!$B$24/Workings!$B$25)*D29*'1. Assumptions'!$L$9+((VLOOKUP(D36,Workings!$F$19:$H$31,2,)*Workings!$B$28*Workings!$B$32*D29/Workings!$B$29)*'1. Assumptions'!$L$11+(VLOOKUP(D36,Workings!$F$19:$H$31,3,)*Workings!$B$30*Workings!$B$32*D29/Workings!$B$31)*'1. Assumptions'!$L$9)*D32*D33)*D30*D31*52*VLOOKUP(D35,Workings!$D$20:$E$22,2,))</f>
        <v>0</v>
      </c>
      <c r="E38" s="72">
        <f>IF('1. Assumptions'!$C$18="Teaching",((Workings!$B$19*Workings!$B$20/Workings!$B$21+Workings!$B$23*Workings!$B$24/Workings!$B$25)*E29*'1. Assumptions'!$L$9+((VLOOKUP(E36,Workings!$F$19:$H$31,2,)*Workings!$B$28*Workings!$B$32*E29/Workings!$B$29)*'1. Assumptions'!$L$11+(VLOOKUP(E36,Workings!$F$19:$H$31,3,)*Workings!$B$30*Workings!$B$32*E29/Workings!$B$31)*'1. Assumptions'!$L$9)*E32*E33)*E30*E31*52*VLOOKUP(E35,Workings!$D$20:$E$22,2,)*'1. Assumptions'!$H$18/12,((Workings!$B$19*Workings!$B$20/Workings!$B$21+Workings!$B$23*Workings!$B$24/Workings!$B$25)*E29*'1. Assumptions'!$L$9+((VLOOKUP(E36,Workings!$F$19:$H$31,2,)*Workings!$B$28*Workings!$B$32*E29/Workings!$B$29)*'1. Assumptions'!$L$11+(VLOOKUP(E36,Workings!$F$19:$H$31,3,)*Workings!$B$30*Workings!$B$32*E29/Workings!$B$31)*'1. Assumptions'!$L$9)*E32*E33)*E30*E31*52*VLOOKUP(E35,Workings!$D$20:$E$22,2,))</f>
        <v>0</v>
      </c>
      <c r="F38" s="79"/>
      <c r="G38" s="72">
        <f>IF('1. Assumptions'!$C$18="Teaching",(((Workings!$B$19*Workings!$B$20/Workings!$B$21+Workings!$B$23*Workings!$B$24/Workings!$B$25)*G29*'1. Assumptions'!$L$9+((VLOOKUP(G36,Workings!$F$19:$H$31,2,)*Workings!$B$28*Workings!$B$32*G29/Workings!$B$29)*'1. Assumptions'!$L$11+(VLOOKUP(G36,Workings!$F$19:$H$31,3,)*Workings!$B$30*Workings!$B$32*G29/Workings!$B$31)*'1. Assumptions'!$L$9)*G32*G33)*G30*G31*52*VLOOKUP(G35,Workings!$D$20:$E$22,2,)*(0.35+(G34*0.65)))*'1. Assumptions'!$H$18/12,(((Workings!$B$19*Workings!$B$20/Workings!$B$21+Workings!$B$23*Workings!$B$24/Workings!$B$25)*G29*'1. Assumptions'!$L$9+((VLOOKUP(G36,Workings!$F$19:$H$31,2,)*Workings!$B$28*Workings!$B$32*G29/Workings!$B$29)*'1. Assumptions'!$L$11+(VLOOKUP(G36,Workings!$F$19:$H$31,3,)*Workings!$B$30*Workings!$B$32*G29/Workings!$B$31)*'1. Assumptions'!$L$9)*G32*G33)*G30*G31*52*VLOOKUP(G35,Workings!$D$20:$E$22,2,)*(0.35+(G34*0.65))))</f>
        <v>0</v>
      </c>
      <c r="H38" s="72">
        <f>IF('1. Assumptions'!$C$18="Teaching",(((Workings!$B$19*Workings!$B$20/Workings!$B$21+Workings!$B$23*Workings!$B$24/Workings!$B$25)*H29*'1. Assumptions'!$L$9+((VLOOKUP(H36,Workings!$F$19:$H$31,2,)*Workings!$B$28*Workings!$B$32*H29/Workings!$B$29)*'1. Assumptions'!$L$11+(VLOOKUP(H36,Workings!$F$19:$H$31,3,)*Workings!$B$30*Workings!$B$32*H29/Workings!$B$31)*'1. Assumptions'!$L$9)*H32*H33)*H30*H31*52*VLOOKUP(H35,Workings!$D$20:$E$22,2,)*(0.35+(H34*0.65)))*'1. Assumptions'!$H$18/12,(((Workings!$B$19*Workings!$B$20/Workings!$B$21+Workings!$B$23*Workings!$B$24/Workings!$B$25)*H29*'1. Assumptions'!$L$9+((VLOOKUP(H36,Workings!$F$19:$H$31,2,)*Workings!$B$28*Workings!$B$32*H29/Workings!$B$29)*'1. Assumptions'!$L$11+(VLOOKUP(H36,Workings!$F$19:$H$31,3,)*Workings!$B$30*Workings!$B$32*H29/Workings!$B$31)*'1. Assumptions'!$L$9)*H32*H33)*H30*H31*52*VLOOKUP(H35,Workings!$D$20:$E$22,2,)*(0.35+(H34*0.65))))</f>
        <v>0</v>
      </c>
      <c r="I38" s="72">
        <f>IF('1. Assumptions'!$C$18="Teaching",(((Workings!$B$19*Workings!$B$20/Workings!$B$21+Workings!$B$23*Workings!$B$24/Workings!$B$25)*I29*'1. Assumptions'!$L$9+((VLOOKUP(I36,Workings!$F$19:$H$31,2,)*Workings!$B$28*Workings!$B$32*I29/Workings!$B$29)*'1. Assumptions'!$L$11+(VLOOKUP(I36,Workings!$F$19:$H$31,3,)*Workings!$B$30*Workings!$B$32*I29/Workings!$B$31)*'1. Assumptions'!$L$9)*I32*I33)*I30*I31*52*VLOOKUP(I35,Workings!$D$20:$E$22,2,)*(0.35+(I34*0.65)))*'1. Assumptions'!$H$18/12,(((Workings!$B$19*Workings!$B$20/Workings!$B$21+Workings!$B$23*Workings!$B$24/Workings!$B$25)*I29*'1. Assumptions'!$L$9+((VLOOKUP(I36,Workings!$F$19:$H$31,2,)*Workings!$B$28*Workings!$B$32*I29/Workings!$B$29)*'1. Assumptions'!$L$11+(VLOOKUP(I36,Workings!$F$19:$H$31,3,)*Workings!$B$30*Workings!$B$32*I29/Workings!$B$31)*'1. Assumptions'!$L$9)*I32*I33)*I30*I31*52*VLOOKUP(I35,Workings!$D$20:$E$22,2,)*(0.35+(I34*0.65))))</f>
        <v>0</v>
      </c>
      <c r="J38" s="79"/>
      <c r="K38" s="72">
        <f>SUM(C38:J38)</f>
        <v>1358.0839999999998</v>
      </c>
      <c r="L38" s="204"/>
      <c r="M38" s="4"/>
      <c r="N38" s="4"/>
      <c r="O38" s="4"/>
      <c r="P38" s="4"/>
      <c r="Q38" s="4"/>
      <c r="R38" s="4"/>
      <c r="S38" s="4"/>
      <c r="T38" s="4"/>
      <c r="U38" s="4"/>
      <c r="V38" s="4"/>
      <c r="W38" s="4"/>
      <c r="X38" s="4"/>
      <c r="Y38" s="4"/>
      <c r="Z38" s="4"/>
      <c r="AA38" s="4"/>
    </row>
    <row r="39" spans="1:27" ht="14.25" customHeight="1" x14ac:dyDescent="0.25">
      <c r="A39" s="4"/>
      <c r="B39" s="203"/>
      <c r="C39" s="4"/>
      <c r="D39" s="4"/>
      <c r="E39" s="4"/>
      <c r="F39" s="4"/>
      <c r="G39" s="4"/>
      <c r="H39" s="4"/>
      <c r="I39" s="4"/>
      <c r="J39" s="4"/>
      <c r="K39" s="4"/>
      <c r="L39" s="204"/>
      <c r="M39" s="4"/>
      <c r="N39" s="4"/>
      <c r="O39" s="4"/>
      <c r="P39" s="4"/>
      <c r="Q39" s="4"/>
      <c r="R39" s="4"/>
      <c r="S39" s="4"/>
      <c r="T39" s="4"/>
      <c r="U39" s="4"/>
      <c r="V39" s="4"/>
      <c r="W39" s="4"/>
      <c r="X39" s="4"/>
      <c r="Y39" s="4"/>
      <c r="Z39" s="4"/>
      <c r="AA39" s="4"/>
    </row>
    <row r="40" spans="1:27" ht="14.25" customHeight="1" x14ac:dyDescent="0.25">
      <c r="A40" s="4"/>
      <c r="B40" s="203" t="s">
        <v>272</v>
      </c>
      <c r="C40" s="234">
        <f>IF('1. Assumptions'!$C$18="Teaching",((Workings!$B$19*Workings!$B$20/Workings!$B$21+Workings!$B$23*Workings!$B$24/Workings!$B$25)*C29*'1. Assumptions'!$L$13/1000+((VLOOKUP(C36,Workings!$F$19:$H$31,2,)*Workings!$B$28*Workings!$B$32*C29/Workings!$B$29)*'1. Assumptions'!$L$15/1000+(VLOOKUP(C36,Workings!$F$19:$H$31,3,)*Workings!$B$30*Workings!$B$32*C29/Workings!$B$31)*'1. Assumptions'!$L$13/1000)*C32*C33)*C30*C31*52*VLOOKUP(C35,Workings!$D$20:$E$22,2,)*'1. Assumptions'!$H$18/12,((Workings!$B$19*Workings!$B$20/Workings!$B$21+Workings!$B$23*Workings!$B$24/Workings!$B$25)*C29*'1. Assumptions'!$L$13/1000+((VLOOKUP(C36,Workings!$F$19:$H$31,2,)*Workings!$B$28*Workings!$B$32*C29/Workings!$B$29)*'1. Assumptions'!$L$15/1000+(VLOOKUP(C36,Workings!$F$19:$H$31,3,)*Workings!$B$30*Workings!$B$32*C29/Workings!$B$31)*'1. Assumptions'!$L$13/1000)*C32*C33)*C30*C31*52*VLOOKUP(C35,Workings!$D$20:$E$22,2,))</f>
        <v>2.6702020800000001</v>
      </c>
      <c r="D40" s="234">
        <f>IF('1. Assumptions'!$C$18="Teaching",((Workings!$B$19*Workings!$B$20/Workings!$B$21+Workings!$B$23*Workings!$B$24/Workings!$B$25)*D29*'1. Assumptions'!$L$13/1000+((VLOOKUP(D36,Workings!$F$19:$H$31,2,)*Workings!$B$28*Workings!$B$32*D29/Workings!$B$29)*'1. Assumptions'!$L$15/1000+(VLOOKUP(D36,Workings!$F$19:$H$31,3,)*Workings!$B$30*Workings!$B$32*D29/Workings!$B$31)*'1. Assumptions'!$L$13/1000)*D32*D33)*D30*D31*52*VLOOKUP(D35,Workings!$D$20:$E$22,2,)*'1. Assumptions'!$H$18/12,((Workings!$B$19*Workings!$B$20/Workings!$B$21+Workings!$B$23*Workings!$B$24/Workings!$B$25)*D29*'1. Assumptions'!$L$13/1000+((VLOOKUP(D36,Workings!$F$19:$H$31,2,)*Workings!$B$28*Workings!$B$32*D29/Workings!$B$29)*'1. Assumptions'!$L$15/1000+(VLOOKUP(D36,Workings!$F$19:$H$31,3,)*Workings!$B$30*Workings!$B$32*D29/Workings!$B$31)*'1. Assumptions'!$L$13/1000)*D32*D33)*D30*D31*52*VLOOKUP(D35,Workings!$D$20:$E$22,2,))</f>
        <v>0</v>
      </c>
      <c r="E40" s="234">
        <f>IF('1. Assumptions'!$C$18="Teaching",((Workings!$B$19*Workings!$B$20/Workings!$B$21+Workings!$B$23*Workings!$B$24/Workings!$B$25)*E29*'1. Assumptions'!$L$13/1000+((VLOOKUP(E36,Workings!$F$19:$H$31,2,)*Workings!$B$28*Workings!$B$32*E29/Workings!$B$29)*'1. Assumptions'!$L$15/1000+(VLOOKUP(E36,Workings!$F$19:$H$31,3,)*Workings!$B$30*Workings!$B$32*E29/Workings!$B$31)*'1. Assumptions'!$L$13/1000)*E32*E33)*E30*E31*52*VLOOKUP(E35,Workings!$D$20:$E$22,2,)*'1. Assumptions'!$H$18/12,((Workings!$B$19*Workings!$B$20/Workings!$B$21+Workings!$B$23*Workings!$B$24/Workings!$B$25)*E29*'1. Assumptions'!$L$13/1000+((VLOOKUP(E36,Workings!$F$19:$H$31,2,)*Workings!$B$28*Workings!$B$32*E29/Workings!$B$29)*'1. Assumptions'!$L$15/1000+(VLOOKUP(E36,Workings!$F$19:$H$31,3,)*Workings!$B$30*Workings!$B$32*E29/Workings!$B$31)*'1. Assumptions'!$L$13/1000)*E32*E33)*E30*E31*52*VLOOKUP(E35,Workings!$D$20:$E$22,2,))</f>
        <v>0</v>
      </c>
      <c r="F40" s="75"/>
      <c r="G40" s="234">
        <f>IF('1. Assumptions'!$C$18="Teaching",(((Workings!$B$19*Workings!$B$20/Workings!$B$21+Workings!$B$23*Workings!$B$24/Workings!$B$25)*G29*'1. Assumptions'!$L$13/1000+((VLOOKUP(G36,Workings!$F$19:$H$31,2,)*Workings!$B$28*Workings!$B$32*G29/Workings!$B$29)*'1. Assumptions'!$L$15/1000+(VLOOKUP(G36,Workings!$F$19:$H$31,3,)*Workings!$B$30*Workings!$B$32*G29/Workings!$B$31)*'1. Assumptions'!$L$13/1000)*G32*G33)*G30*G31*52*VLOOKUP(G35,Workings!$D$20:$E$22,2,)*(0.35+(G34*0.65)))*'1. Assumptions'!$H$18/12,(((Workings!$B$19*Workings!$B$20/Workings!$B$21+Workings!$B$23*Workings!$B$24/Workings!$B$25)*G29*'1. Assumptions'!$L$13/1000+((VLOOKUP(G36,Workings!$F$19:$H$31,2,)*Workings!$B$28*Workings!$B$32*G29/Workings!$B$29)*'1. Assumptions'!$L$15/1000+(VLOOKUP(G36,Workings!$F$19:$H$31,3,)*Workings!$B$30*Workings!$B$32*G29/Workings!$B$31)*'1. Assumptions'!$L$13/1000)*G32*G33)*G30*G31*52*VLOOKUP(G35,Workings!$D$20:$E$22,2,)*(0.35+(G34*0.65))))</f>
        <v>0</v>
      </c>
      <c r="H40" s="234">
        <f>IF('1. Assumptions'!$C$18="Teaching",(((Workings!$B$19*Workings!$B$20/Workings!$B$21+Workings!$B$23*Workings!$B$24/Workings!$B$25)*H29*'1. Assumptions'!$L$13/1000+((VLOOKUP(H36,Workings!$F$19:$H$31,2,)*Workings!$B$28*Workings!$B$32*H29/Workings!$B$29)*'1. Assumptions'!$L$15/1000+(VLOOKUP(H36,Workings!$F$19:$H$31,3,)*Workings!$B$30*Workings!$B$32*H29/Workings!$B$31)*'1. Assumptions'!$L$13/1000)*H32*H33)*H30*H31*52*VLOOKUP(H35,Workings!$D$20:$E$22,2,)*(0.35+(H34*0.65)))*'1. Assumptions'!$H$18/12,(((Workings!$B$19*Workings!$B$20/Workings!$B$21+Workings!$B$23*Workings!$B$24/Workings!$B$25)*H29*'1. Assumptions'!$L$13/1000+((VLOOKUP(H36,Workings!$F$19:$H$31,2,)*Workings!$B$28*Workings!$B$32*H29/Workings!$B$29)*'1. Assumptions'!$L$15/1000+(VLOOKUP(H36,Workings!$F$19:$H$31,3,)*Workings!$B$30*Workings!$B$32*H29/Workings!$B$31)*'1. Assumptions'!$L$13/1000)*H32*H33)*H30*H31*52*VLOOKUP(H35,Workings!$D$20:$E$22,2,)*(0.35+(H34*0.65))))</f>
        <v>0</v>
      </c>
      <c r="I40" s="234">
        <f>IF('1. Assumptions'!$C$18="Teaching",(((Workings!$B$19*Workings!$B$20/Workings!$B$21+Workings!$B$23*Workings!$B$24/Workings!$B$25)*I29*'1. Assumptions'!$L$13/1000+((VLOOKUP(I36,Workings!$F$19:$H$31,2,)*Workings!$B$28*Workings!$B$32*I29/Workings!$B$29)*'1. Assumptions'!$L$15/1000+(VLOOKUP(I36,Workings!$F$19:$H$31,3,)*Workings!$B$30*Workings!$B$32*I29/Workings!$B$31)*'1. Assumptions'!$L$13/1000)*I32*I33)*I30*I31*52*VLOOKUP(I35,Workings!$D$20:$E$22,2,)*(0.35+(I34*0.65)))*'1. Assumptions'!$H$18/12,(((Workings!$B$19*Workings!$B$20/Workings!$B$21+Workings!$B$23*Workings!$B$24/Workings!$B$25)*I29*'1. Assumptions'!$L$13/1000+((VLOOKUP(I36,Workings!$F$19:$H$31,2,)*Workings!$B$28*Workings!$B$32*I29/Workings!$B$29)*'1. Assumptions'!$L$15/1000+(VLOOKUP(I36,Workings!$F$19:$H$31,3,)*Workings!$B$30*Workings!$B$32*I29/Workings!$B$31)*'1. Assumptions'!$L$13/1000)*I32*I33)*I30*I31*52*VLOOKUP(I35,Workings!$D$20:$E$22,2,)*(0.35+(I34*0.65))))</f>
        <v>0</v>
      </c>
      <c r="J40" s="75"/>
      <c r="K40" s="234">
        <f>SUM(C40:J40)</f>
        <v>2.6702020800000001</v>
      </c>
      <c r="L40" s="204"/>
      <c r="M40" s="4"/>
      <c r="N40" s="4"/>
      <c r="O40" s="4"/>
      <c r="P40" s="4"/>
      <c r="Q40" s="4"/>
      <c r="R40" s="4"/>
      <c r="S40" s="4"/>
      <c r="T40" s="4"/>
      <c r="U40" s="4"/>
      <c r="V40" s="4"/>
      <c r="W40" s="4"/>
      <c r="X40" s="4"/>
      <c r="Y40" s="4"/>
      <c r="Z40" s="4"/>
      <c r="AA40" s="4"/>
    </row>
    <row r="41" spans="1:27" ht="14.25" customHeight="1" x14ac:dyDescent="0.25">
      <c r="A41" s="4"/>
      <c r="B41" s="212"/>
      <c r="C41" s="213"/>
      <c r="D41" s="213"/>
      <c r="E41" s="213"/>
      <c r="F41" s="213"/>
      <c r="G41" s="213"/>
      <c r="H41" s="213"/>
      <c r="I41" s="213"/>
      <c r="J41" s="213"/>
      <c r="K41" s="213"/>
      <c r="L41" s="214"/>
      <c r="M41" s="4"/>
      <c r="N41" s="4"/>
      <c r="O41" s="4"/>
      <c r="P41" s="4"/>
      <c r="Q41" s="4"/>
      <c r="R41" s="4"/>
      <c r="S41" s="4"/>
      <c r="T41" s="4"/>
      <c r="U41" s="4"/>
      <c r="V41" s="4"/>
      <c r="W41" s="4"/>
      <c r="X41" s="4"/>
      <c r="Y41" s="4"/>
      <c r="Z41" s="4"/>
      <c r="AA41" s="4"/>
    </row>
    <row r="42" spans="1:27" ht="14.25" customHeight="1" x14ac:dyDescent="0.25">
      <c r="A42" s="1"/>
      <c r="B42" s="1"/>
      <c r="C42" s="4"/>
      <c r="D42" s="4"/>
      <c r="E42" s="4"/>
      <c r="F42" s="4"/>
      <c r="G42" s="4"/>
      <c r="H42" s="4"/>
      <c r="I42" s="4"/>
      <c r="J42" s="4"/>
      <c r="K42" s="4"/>
      <c r="L42" s="4"/>
      <c r="M42" s="4"/>
      <c r="N42" s="4"/>
      <c r="O42" s="4"/>
      <c r="P42" s="4"/>
      <c r="Q42" s="4"/>
      <c r="R42" s="4"/>
      <c r="S42" s="4"/>
      <c r="T42" s="4"/>
      <c r="U42" s="4"/>
      <c r="V42" s="4"/>
      <c r="W42" s="4"/>
      <c r="X42" s="4"/>
      <c r="Y42" s="4"/>
      <c r="Z42" s="4"/>
      <c r="AA42" s="4"/>
    </row>
    <row r="43" spans="1:27" ht="14.2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row>
    <row r="44" spans="1:27" ht="14.2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row>
    <row r="45" spans="1:27" ht="14.2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row>
    <row r="46" spans="1:27" ht="14.2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row>
    <row r="47" spans="1:27" ht="14.2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row>
    <row r="48" spans="1:27" ht="14.2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row>
    <row r="49" spans="1:27" ht="14.2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row>
    <row r="50" spans="1:27" ht="14.2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row>
    <row r="51" spans="1:27" ht="14.2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row>
    <row r="52" spans="1:27" ht="14.2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row>
    <row r="53" spans="1:27" ht="14.2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row>
    <row r="54" spans="1:27" ht="14.2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row>
    <row r="55" spans="1:27" ht="14.2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row>
    <row r="56" spans="1:27" ht="14.2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row>
    <row r="57" spans="1:27" ht="14.2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row>
    <row r="58" spans="1:27" ht="14.2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row>
    <row r="59" spans="1:27" ht="14.25" customHeight="1" x14ac:dyDescent="0.25">
      <c r="A59" s="20"/>
      <c r="B59" s="237"/>
      <c r="C59" s="4"/>
      <c r="D59" s="4"/>
      <c r="E59" s="4"/>
      <c r="F59" s="4"/>
      <c r="G59" s="4"/>
      <c r="H59" s="4"/>
      <c r="I59" s="4"/>
      <c r="J59" s="4"/>
      <c r="K59" s="4"/>
      <c r="L59" s="4"/>
      <c r="M59" s="4"/>
      <c r="N59" s="4"/>
      <c r="O59" s="4"/>
      <c r="P59" s="4"/>
      <c r="Q59" s="4"/>
      <c r="R59" s="4"/>
      <c r="S59" s="4"/>
      <c r="T59" s="4"/>
      <c r="U59" s="4"/>
      <c r="V59" s="4"/>
      <c r="W59" s="4"/>
      <c r="X59" s="4"/>
      <c r="Y59" s="4"/>
      <c r="Z59" s="4"/>
      <c r="AA59" s="4"/>
    </row>
    <row r="60" spans="1:27" ht="14.2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row>
    <row r="61" spans="1:27" ht="14.2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row>
    <row r="62" spans="1:27" ht="14.2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row>
    <row r="63" spans="1:27" ht="14.25" customHeight="1" x14ac:dyDescent="0.25">
      <c r="A63" s="1"/>
      <c r="B63" s="1"/>
      <c r="C63" s="4"/>
      <c r="D63" s="4"/>
      <c r="E63" s="4"/>
      <c r="F63" s="4"/>
      <c r="G63" s="4"/>
      <c r="H63" s="4"/>
      <c r="I63" s="4"/>
      <c r="J63" s="4"/>
      <c r="K63" s="4"/>
      <c r="L63" s="4"/>
      <c r="M63" s="4"/>
      <c r="N63" s="4"/>
      <c r="O63" s="4"/>
      <c r="P63" s="4"/>
      <c r="Q63" s="4"/>
      <c r="R63" s="4"/>
      <c r="S63" s="4"/>
      <c r="T63" s="4"/>
      <c r="U63" s="4"/>
      <c r="V63" s="4"/>
      <c r="W63" s="4"/>
      <c r="X63" s="4"/>
      <c r="Y63" s="4"/>
      <c r="Z63" s="4"/>
      <c r="AA63" s="4"/>
    </row>
    <row r="64" spans="1:27" ht="14.2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4.2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4.2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4.2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4.25" customHeight="1" x14ac:dyDescent="0.25">
      <c r="A68" s="1"/>
      <c r="B68" s="1"/>
      <c r="C68" s="4"/>
      <c r="D68" s="4"/>
      <c r="E68" s="4"/>
      <c r="F68" s="4"/>
      <c r="G68" s="4"/>
      <c r="H68" s="4"/>
      <c r="I68" s="4"/>
      <c r="J68" s="4"/>
      <c r="K68" s="4"/>
      <c r="L68" s="4"/>
      <c r="M68" s="4"/>
      <c r="N68" s="4"/>
      <c r="O68" s="4"/>
      <c r="P68" s="4"/>
      <c r="Q68" s="4"/>
      <c r="R68" s="4"/>
      <c r="S68" s="4"/>
      <c r="T68" s="4"/>
      <c r="U68" s="4"/>
      <c r="V68" s="4"/>
      <c r="W68" s="4"/>
      <c r="X68" s="4"/>
      <c r="Y68" s="4"/>
      <c r="Z68" s="4"/>
      <c r="AA68" s="4"/>
    </row>
    <row r="69" spans="1:27" ht="14.2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4.2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4.2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4.2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4.2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4.2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4.2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4.2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4.2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4.2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4.2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4.2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4.2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4.2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4.2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4.2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4.2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4.2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4.2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4.2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4.2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4.2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4.2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4.2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4.2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4.2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4.2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27" ht="14.2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row>
    <row r="97" spans="1:27" ht="14.2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row>
    <row r="98" spans="1:27" ht="14.2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row>
    <row r="99" spans="1:27" ht="14.2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row>
    <row r="100" spans="1:27" ht="14.2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1:27" ht="14.2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1:27" ht="14.2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1:27" ht="14.2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1:27" ht="14.2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1:27" ht="14.2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spans="1:27" ht="14.2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1:27" ht="14.2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spans="1:27" ht="14.2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spans="1:27" ht="14.2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1:27" ht="14.2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spans="1:27" ht="14.2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spans="1:27" ht="14.2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spans="1:27" ht="14.2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spans="1:27" ht="14.2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spans="1:27" ht="14.2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spans="1:27" ht="14.2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spans="1:27" ht="14.2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spans="1:27" ht="14.2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spans="1:27" ht="14.2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spans="1:27" ht="14.2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row>
    <row r="121" spans="1:27" ht="14.2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spans="1:27" ht="14.2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spans="1:27" ht="14.2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spans="1:27" ht="14.2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row>
    <row r="125" spans="1:27" ht="14.2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row>
    <row r="126" spans="1:27" ht="14.2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row>
    <row r="127" spans="1:27" ht="14.2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spans="1:27" ht="14.2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spans="1:27" ht="14.2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row>
    <row r="130" spans="1:27" ht="14.2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spans="1:27" ht="14.2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spans="1:27" ht="14.2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spans="1:27" ht="14.2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1:27" ht="14.2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spans="1:27" ht="14.2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spans="1:27" ht="14.2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1:27" ht="14.2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1:27" ht="14.2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spans="1:27" ht="14.2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spans="1:27" ht="14.2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spans="1:27" ht="14.2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row>
    <row r="142" spans="1:27" ht="14.2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spans="1:27" ht="14.2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spans="1:27" ht="14.2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spans="1:27" ht="14.2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spans="1:27" ht="14.2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spans="1:27" ht="14.2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spans="1:27" ht="14.2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spans="1:27" ht="14.2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row>
    <row r="150" spans="1:27" ht="14.2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row>
    <row r="151" spans="1:27" ht="14.2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spans="1:27" ht="14.2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row>
    <row r="153" spans="1:27" ht="14.2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row>
    <row r="154" spans="1:27" ht="14.2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row>
    <row r="155" spans="1:27" ht="14.2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spans="1:27" ht="14.2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row>
    <row r="157" spans="1:27" ht="14.2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spans="1:27" ht="14.2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spans="1:27" ht="14.2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spans="1:27" ht="14.2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spans="1:27" ht="14.2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spans="1:27" ht="14.2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row>
    <row r="163" spans="1:27" ht="14.2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row>
    <row r="164" spans="1:27" ht="14.2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spans="1:27" ht="14.2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spans="1:27" ht="14.2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spans="1:27" ht="14.2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spans="1:27" ht="14.2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spans="1:27" ht="14.2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row r="170" spans="1:27" ht="14.2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row>
    <row r="171" spans="1:27" ht="14.2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row>
    <row r="172" spans="1:27" ht="14.2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spans="1:27" ht="14.2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row>
    <row r="174" spans="1:27" ht="14.2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row>
    <row r="175" spans="1:27" ht="14.2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spans="1:27" ht="14.2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row>
    <row r="177" spans="1:27" ht="14.2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row>
    <row r="178" spans="1:27" ht="14.2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spans="1:27" ht="14.2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spans="1:27" ht="14.2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row>
    <row r="181" spans="1:27" ht="14.2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row>
    <row r="182" spans="1:27" ht="14.2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row>
    <row r="183" spans="1:27" ht="14.2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row>
    <row r="184" spans="1:27" ht="14.2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row>
    <row r="185" spans="1:27" ht="14.2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spans="1:27" ht="14.2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spans="1:27" ht="14.2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row>
    <row r="188" spans="1:27" ht="14.2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row>
    <row r="189" spans="1:27" ht="14.2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row>
    <row r="190" spans="1:27" ht="14.2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spans="1:27" ht="14.2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spans="1:27" ht="14.2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row>
    <row r="193" spans="1:27" ht="14.2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row>
    <row r="194" spans="1:27" ht="14.2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row>
    <row r="195" spans="1:27" ht="14.2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spans="1:27" ht="14.2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spans="1:27" ht="14.2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row>
    <row r="198" spans="1:27" ht="14.2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row>
    <row r="199" spans="1:27" ht="14.2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row>
    <row r="200" spans="1:27" ht="14.2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spans="1:27" ht="14.2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spans="1:27" ht="14.2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spans="1:27" ht="14.2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spans="1:27" ht="14.2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spans="1:27" ht="14.2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spans="1:27" ht="14.2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spans="1:27" ht="14.2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spans="1:27" ht="14.2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spans="1:27" ht="14.2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spans="1:27" ht="14.2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row>
    <row r="211" spans="1:27" ht="14.2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row>
    <row r="212" spans="1:27" ht="14.2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row>
    <row r="213" spans="1:27" ht="14.2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spans="1:27" ht="14.2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spans="1:27" ht="14.2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row>
    <row r="216" spans="1:27" ht="14.2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spans="1:27" ht="14.2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spans="1:27" ht="14.2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spans="1:27" ht="14.2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spans="1:27" ht="14.2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spans="1:27" ht="14.2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row>
    <row r="222" spans="1:27" ht="14.2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row>
    <row r="223" spans="1:27" ht="14.2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row>
    <row r="224" spans="1:27" ht="14.2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row>
    <row r="225" spans="1:27" ht="14.2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row>
    <row r="226" spans="1:27" ht="14.2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row>
    <row r="227" spans="1:27" ht="14.2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row>
    <row r="228" spans="1:27" ht="14.2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row>
    <row r="229" spans="1:27" ht="14.2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row>
    <row r="230" spans="1:27" ht="14.2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row>
    <row r="231" spans="1:27" ht="14.2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row>
    <row r="232" spans="1:27" ht="14.2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row>
    <row r="233" spans="1:27" ht="14.2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row>
    <row r="234" spans="1:27" ht="14.2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row>
    <row r="235" spans="1:27" ht="14.2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row>
    <row r="236" spans="1:27" ht="14.2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row>
    <row r="237" spans="1:27" ht="14.2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row>
    <row r="238" spans="1:27" ht="14.2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row>
    <row r="239" spans="1:27" ht="14.2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row>
    <row r="240" spans="1:27" ht="14.2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row>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lzWUhWpHyob+xZd/MWVkT4tKszySpNxrcrv58tXHOqd/aHzqOLVsMAGwhsmQ8QZEGj06vIlidlrxzh15wPCYxg==" saltValue="nbVHASGrXA6YV+bbfQlg0Q==" spinCount="100000" sheet="1" objects="1" scenarios="1" selectLockedCells="1"/>
  <mergeCells count="3">
    <mergeCell ref="B8:L8"/>
    <mergeCell ref="B26:L26"/>
    <mergeCell ref="D2:D6"/>
  </mergeCells>
  <conditionalFormatting sqref="N2:P5">
    <cfRule type="expression" dxfId="36" priority="1">
      <formula>$O$5&lt;0</formula>
    </cfRule>
  </conditionalFormatting>
  <conditionalFormatting sqref="N2:P5">
    <cfRule type="expression" dxfId="35" priority="2">
      <formula>$O$5&gt;0</formula>
    </cfRule>
  </conditionalFormatting>
  <pageMargins left="0.7" right="0.7" top="0.75" bottom="0.75" header="0" footer="0"/>
  <pageSetup paperSize="9" orientation="portrait"/>
  <drawing r:id="rId1"/>
  <extLst>
    <ext xmlns:x14="http://schemas.microsoft.com/office/spreadsheetml/2009/9/main" uri="{CCE6A557-97BC-4b89-ADB6-D9C93CAAB3DF}">
      <x14:dataValidations xmlns:xm="http://schemas.microsoft.com/office/excel/2006/main" count="3">
        <x14:dataValidation type="list" allowBlank="1" showErrorMessage="1" xr:uid="{00000000-0002-0000-0700-000000000000}">
          <x14:formula1>
            <xm:f>Workings!$F$19:$F$31</xm:f>
          </x14:formula1>
          <xm:sqref>C18:E18 G18:I18 C36:E36 G36:I36</xm:sqref>
        </x14:dataValidation>
        <x14:dataValidation type="list" allowBlank="1" showErrorMessage="1" xr:uid="{00000000-0002-0000-0700-000001000000}">
          <x14:formula1>
            <xm:f>Workings!$D$20:$D$22</xm:f>
          </x14:formula1>
          <xm:sqref>C17:E17 G17:I17 C35:E35 G35:I35</xm:sqref>
        </x14:dataValidation>
        <x14:dataValidation type="list" allowBlank="1" showErrorMessage="1" xr:uid="{00000000-0002-0000-0700-000002000000}">
          <x14:formula1>
            <xm:f>Workings!$Q$20:$Q$22</xm:f>
          </x14:formula1>
          <xm:sqref>E2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000"/>
  <sheetViews>
    <sheetView showGridLines="0" workbookViewId="0">
      <selection activeCell="D27" sqref="D27"/>
    </sheetView>
  </sheetViews>
  <sheetFormatPr defaultColWidth="12.625" defaultRowHeight="15" customHeight="1" x14ac:dyDescent="0.2"/>
  <cols>
    <col min="1" max="1" width="1.625" customWidth="1"/>
    <col min="2" max="2" width="25" customWidth="1"/>
    <col min="3" max="3" width="11.125" customWidth="1"/>
    <col min="4" max="4" width="13.625" customWidth="1"/>
    <col min="5" max="6" width="11.125" customWidth="1"/>
    <col min="7" max="7" width="2.5" customWidth="1"/>
    <col min="8" max="8" width="8" customWidth="1"/>
    <col min="9" max="10" width="2.5" customWidth="1"/>
    <col min="11" max="11" width="18.625" customWidth="1"/>
    <col min="12" max="12" width="10" customWidth="1"/>
    <col min="13" max="13" width="7.625" customWidth="1"/>
  </cols>
  <sheetData>
    <row r="1" spans="1:13" ht="12" customHeight="1" x14ac:dyDescent="0.2">
      <c r="A1" s="80"/>
      <c r="B1" s="263"/>
      <c r="C1" s="263"/>
      <c r="D1" s="263"/>
      <c r="E1" s="263"/>
      <c r="F1" s="263"/>
      <c r="G1" s="263"/>
      <c r="H1" s="263"/>
      <c r="I1" s="263"/>
      <c r="J1" s="263"/>
      <c r="K1" s="263"/>
      <c r="L1" s="263"/>
      <c r="M1" s="263"/>
    </row>
    <row r="2" spans="1:13" ht="34.5" customHeight="1" x14ac:dyDescent="0.35">
      <c r="A2" s="263"/>
      <c r="B2" s="80" t="s">
        <v>35</v>
      </c>
      <c r="C2" s="263"/>
      <c r="D2" s="273" t="s">
        <v>240</v>
      </c>
      <c r="E2" s="159" t="s">
        <v>12</v>
      </c>
      <c r="F2" s="263"/>
      <c r="G2" s="263"/>
      <c r="H2" s="263"/>
      <c r="I2" s="263"/>
      <c r="J2" s="263"/>
      <c r="K2" s="71" t="s">
        <v>241</v>
      </c>
      <c r="L2" s="4"/>
      <c r="M2" s="4"/>
    </row>
    <row r="3" spans="1:13" ht="15" customHeight="1" x14ac:dyDescent="0.25">
      <c r="A3" s="263"/>
      <c r="B3" s="263"/>
      <c r="C3" s="263"/>
      <c r="D3" s="267"/>
      <c r="E3" s="20"/>
      <c r="F3" s="263"/>
      <c r="G3" s="263"/>
      <c r="H3" s="263"/>
      <c r="I3" s="263"/>
      <c r="J3" s="263"/>
      <c r="K3" s="1" t="s">
        <v>242</v>
      </c>
      <c r="L3" s="72">
        <f>H29-H15</f>
        <v>-1095.1200000000001</v>
      </c>
      <c r="M3" s="73">
        <f>L3/H15</f>
        <v>-0.7142857142857143</v>
      </c>
    </row>
    <row r="4" spans="1:13" ht="15" customHeight="1" x14ac:dyDescent="0.25">
      <c r="A4" s="224"/>
      <c r="B4" s="191" t="s">
        <v>243</v>
      </c>
      <c r="C4" s="263"/>
      <c r="D4" s="267"/>
      <c r="E4" s="20"/>
      <c r="F4" s="263"/>
      <c r="G4" s="263"/>
      <c r="H4" s="263"/>
      <c r="I4" s="263"/>
      <c r="J4" s="263"/>
      <c r="K4" s="1"/>
      <c r="L4" s="4"/>
      <c r="M4" s="73"/>
    </row>
    <row r="5" spans="1:13" ht="17.25" customHeight="1" x14ac:dyDescent="0.25">
      <c r="A5" s="224"/>
      <c r="B5" s="225" t="s">
        <v>245</v>
      </c>
      <c r="C5" s="263"/>
      <c r="D5" s="267"/>
      <c r="E5" s="20"/>
      <c r="F5" s="263"/>
      <c r="G5" s="263"/>
      <c r="H5" s="263"/>
      <c r="I5" s="263"/>
      <c r="J5" s="263"/>
      <c r="K5" s="74" t="s">
        <v>260</v>
      </c>
      <c r="L5" s="75">
        <f>H31-H17</f>
        <v>-2.1531744000000002</v>
      </c>
      <c r="M5" s="73">
        <f>L5/H17</f>
        <v>-0.7142857142857143</v>
      </c>
    </row>
    <row r="6" spans="1:13" ht="14.25" customHeight="1" x14ac:dyDescent="0.2">
      <c r="A6" s="263"/>
      <c r="B6" s="263"/>
      <c r="C6" s="263"/>
      <c r="D6" s="267"/>
      <c r="E6" s="20"/>
      <c r="F6" s="263"/>
      <c r="G6" s="263"/>
      <c r="H6" s="263"/>
      <c r="I6" s="263"/>
      <c r="J6" s="263"/>
      <c r="K6" s="263"/>
      <c r="L6" s="263"/>
      <c r="M6" s="263"/>
    </row>
    <row r="7" spans="1:13" ht="19.5" customHeight="1" x14ac:dyDescent="0.35">
      <c r="A7" s="82"/>
      <c r="B7" s="270" t="s">
        <v>246</v>
      </c>
      <c r="C7" s="271"/>
      <c r="D7" s="271"/>
      <c r="E7" s="271"/>
      <c r="F7" s="271"/>
      <c r="G7" s="271"/>
      <c r="H7" s="271"/>
      <c r="I7" s="272"/>
      <c r="J7" s="263"/>
      <c r="K7" s="263"/>
      <c r="L7" s="263"/>
      <c r="M7" s="263"/>
    </row>
    <row r="8" spans="1:13" ht="14.25" customHeight="1" x14ac:dyDescent="0.25">
      <c r="A8" s="4"/>
      <c r="B8" s="203"/>
      <c r="C8" s="4" t="s">
        <v>263</v>
      </c>
      <c r="D8" s="4" t="s">
        <v>264</v>
      </c>
      <c r="E8" s="4" t="s">
        <v>265</v>
      </c>
      <c r="F8" s="4" t="s">
        <v>273</v>
      </c>
      <c r="G8" s="4"/>
      <c r="H8" s="1" t="s">
        <v>252</v>
      </c>
      <c r="I8" s="204"/>
      <c r="J8" s="263"/>
      <c r="K8" s="263"/>
      <c r="L8" s="263"/>
      <c r="M8" s="263"/>
    </row>
    <row r="9" spans="1:13" ht="14.25" customHeight="1" x14ac:dyDescent="0.25">
      <c r="A9" s="4"/>
      <c r="B9" s="203" t="s">
        <v>274</v>
      </c>
      <c r="C9" s="240">
        <v>6</v>
      </c>
      <c r="D9" s="240"/>
      <c r="E9" s="240"/>
      <c r="F9" s="240"/>
      <c r="G9" s="83"/>
      <c r="H9" s="232">
        <f t="shared" ref="H9:H12" si="0">SUM(C9:G9)</f>
        <v>6</v>
      </c>
      <c r="I9" s="204"/>
      <c r="J9" s="263"/>
      <c r="K9" s="263"/>
      <c r="L9" s="263"/>
      <c r="M9" s="263"/>
    </row>
    <row r="10" spans="1:13" ht="14.25" customHeight="1" x14ac:dyDescent="0.25">
      <c r="A10" s="4"/>
      <c r="B10" s="203" t="s">
        <v>275</v>
      </c>
      <c r="C10" s="240">
        <v>180</v>
      </c>
      <c r="D10" s="240"/>
      <c r="E10" s="240"/>
      <c r="F10" s="240"/>
      <c r="G10" s="83"/>
      <c r="H10" s="232">
        <f t="shared" si="0"/>
        <v>180</v>
      </c>
      <c r="I10" s="204"/>
      <c r="J10" s="263"/>
      <c r="K10" s="263"/>
      <c r="L10" s="263"/>
      <c r="M10" s="263"/>
    </row>
    <row r="11" spans="1:13" ht="14.25" customHeight="1" x14ac:dyDescent="0.25">
      <c r="A11" s="4"/>
      <c r="B11" s="203" t="s">
        <v>276</v>
      </c>
      <c r="C11" s="240">
        <v>24</v>
      </c>
      <c r="D11" s="240"/>
      <c r="E11" s="240"/>
      <c r="F11" s="240"/>
      <c r="G11" s="83"/>
      <c r="H11" s="232">
        <f t="shared" si="0"/>
        <v>24</v>
      </c>
      <c r="I11" s="204"/>
      <c r="J11" s="263"/>
      <c r="K11" s="263"/>
      <c r="L11" s="263"/>
      <c r="M11" s="263"/>
    </row>
    <row r="12" spans="1:13" ht="14.25" customHeight="1" x14ac:dyDescent="0.25">
      <c r="A12" s="4"/>
      <c r="B12" s="203" t="s">
        <v>277</v>
      </c>
      <c r="C12" s="240">
        <v>7</v>
      </c>
      <c r="D12" s="240"/>
      <c r="E12" s="240"/>
      <c r="F12" s="240"/>
      <c r="G12" s="83"/>
      <c r="H12" s="232">
        <f t="shared" si="0"/>
        <v>7</v>
      </c>
      <c r="I12" s="204"/>
      <c r="J12" s="263"/>
      <c r="K12" s="263"/>
      <c r="L12" s="263"/>
      <c r="M12" s="263"/>
    </row>
    <row r="13" spans="1:13" ht="14.25" customHeight="1" x14ac:dyDescent="0.25">
      <c r="A13" s="4"/>
      <c r="B13" s="203" t="s">
        <v>278</v>
      </c>
      <c r="C13" s="241" t="s">
        <v>14</v>
      </c>
      <c r="D13" s="241" t="s">
        <v>12</v>
      </c>
      <c r="E13" s="241" t="s">
        <v>12</v>
      </c>
      <c r="F13" s="241" t="s">
        <v>12</v>
      </c>
      <c r="G13" s="4"/>
      <c r="H13" s="236"/>
      <c r="I13" s="204"/>
      <c r="J13" s="263"/>
      <c r="K13" s="263"/>
      <c r="L13" s="263"/>
      <c r="M13" s="263"/>
    </row>
    <row r="14" spans="1:13" ht="14.25" customHeight="1" x14ac:dyDescent="0.25">
      <c r="A14" s="4"/>
      <c r="B14" s="203"/>
      <c r="C14" s="4"/>
      <c r="D14" s="4"/>
      <c r="E14" s="4"/>
      <c r="F14" s="4"/>
      <c r="G14" s="4"/>
      <c r="H14" s="4"/>
      <c r="I14" s="204"/>
      <c r="J14" s="263"/>
      <c r="K14" s="263"/>
      <c r="L14" s="263"/>
      <c r="M14" s="263"/>
    </row>
    <row r="15" spans="1:13" ht="14.25" customHeight="1" x14ac:dyDescent="0.25">
      <c r="A15" s="4"/>
      <c r="B15" s="203" t="s">
        <v>256</v>
      </c>
      <c r="C15" s="72">
        <f>IF('1. Assumptions'!$C$18="Teaching",(C9*(C10/1000)*C11*C12*VLOOKUP(C13,Workings!$L$13:$M$15,2,)*52*'1. Assumptions'!$L$9)*'1. Assumptions'!$H$18/12,(C9*(C10/1000)*C11*C12*VLOOKUP(C13,Workings!$L$13:$M$15,2,)*52*'1. Assumptions'!$L$9))</f>
        <v>1533.1680000000001</v>
      </c>
      <c r="D15" s="72">
        <f>IF('1. Assumptions'!$C$18="Teaching",(D9*(D10/1000)*D11*D12*VLOOKUP(D13,Workings!$L$13:$M$15,2,)*52*'1. Assumptions'!$L$9)*'1. Assumptions'!$H$18/12,(D9*(D10/1000)*D11*D12*VLOOKUP(D13,Workings!$L$13:$M$15,2,)*52*'1. Assumptions'!$L$9))</f>
        <v>0</v>
      </c>
      <c r="E15" s="72">
        <f>IF('1. Assumptions'!$C$18="Teaching",(E9*(E10/1000)*E11*E12*VLOOKUP(E13,Workings!$L$13:$M$15,2,)*52*'1. Assumptions'!$L$9)*'1. Assumptions'!$H$18/12,(E9*(E10/1000)*E11*E12*VLOOKUP(E13,Workings!$L$13:$M$15,2,)*52*'1. Assumptions'!$L$9))</f>
        <v>0</v>
      </c>
      <c r="F15" s="72">
        <f>IF('1. Assumptions'!$C$18="Teaching",(F9*(F10/1000)*F11*F12*VLOOKUP(F13,Workings!$L$13:$M$15,2,)*52*'1. Assumptions'!$L$9)*'1. Assumptions'!$H$18/12,(F9*(F10/1000)*F11*F12*VLOOKUP(F13,Workings!$L$13:$M$15,2,)*52*'1. Assumptions'!$L$9))</f>
        <v>0</v>
      </c>
      <c r="G15" s="79"/>
      <c r="H15" s="72">
        <f>SUM(C15:G15)</f>
        <v>1533.1680000000001</v>
      </c>
      <c r="I15" s="204"/>
      <c r="J15" s="263"/>
      <c r="K15" s="263"/>
      <c r="L15" s="263"/>
      <c r="M15" s="263"/>
    </row>
    <row r="16" spans="1:13" ht="14.25" customHeight="1" x14ac:dyDescent="0.25">
      <c r="A16" s="4"/>
      <c r="B16" s="203"/>
      <c r="C16" s="4"/>
      <c r="D16" s="4"/>
      <c r="E16" s="4"/>
      <c r="F16" s="4"/>
      <c r="G16" s="4"/>
      <c r="H16" s="4"/>
      <c r="I16" s="204"/>
      <c r="J16" s="263"/>
      <c r="K16" s="263"/>
      <c r="L16" s="263"/>
      <c r="M16" s="263"/>
    </row>
    <row r="17" spans="1:9" ht="14.25" customHeight="1" x14ac:dyDescent="0.25">
      <c r="A17" s="4"/>
      <c r="B17" s="203" t="s">
        <v>272</v>
      </c>
      <c r="C17" s="234">
        <f>IF('1. Assumptions'!$C$18="Teaching",(C9*(C10/1000)*C11*C12*VLOOKUP(C13,Workings!$L$13:$M$15,2,)*52*('1. Assumptions'!$L$13/1000))*'1. Assumptions'!$C$18/12,(C9*(C10/1000)*C11*C12*VLOOKUP(C13,Workings!$L$13:$M$15,2,)*52*('1. Assumptions'!$L$13/1000)))</f>
        <v>3.01444416</v>
      </c>
      <c r="D17" s="234">
        <f>IF('1. Assumptions'!$C$18="Teaching",(D9*(D10/1000)*D11*D12*VLOOKUP(D13,Workings!$L$13:$M$15,2,)*52*('1. Assumptions'!$L$13/1000))*'1. Assumptions'!$C$18/12,(D9*(D10/1000)*D11*D12*VLOOKUP(D13,Workings!$L$13:$M$15,2,)*52*('1. Assumptions'!$L$13/1000)))</f>
        <v>0</v>
      </c>
      <c r="E17" s="234">
        <f>IF('1. Assumptions'!$C$18="Teaching",(E9*(E10/1000)*E11*E12*VLOOKUP(E13,Workings!$L$13:$M$15,2,)*52*('1. Assumptions'!$L$13/1000))*'1. Assumptions'!$C$18/12,(E9*(E10/1000)*E11*E12*VLOOKUP(E13,Workings!$L$13:$M$15,2,)*52*('1. Assumptions'!$L$13/1000)))</f>
        <v>0</v>
      </c>
      <c r="F17" s="234">
        <f>IF('1. Assumptions'!$C$18="Teaching",(F9*(F10/1000)*F11*F12*VLOOKUP(F13,Workings!$L$13:$M$15,2,)*52*('1. Assumptions'!$L$13/1000))*'1. Assumptions'!$C$18/12,(F9*(F10/1000)*F11*F12*VLOOKUP(F13,Workings!$L$13:$M$15,2,)*52*('1. Assumptions'!$L$13/1000)))</f>
        <v>0</v>
      </c>
      <c r="G17" s="75"/>
      <c r="H17" s="234">
        <f>SUM(C17:G17)</f>
        <v>3.01444416</v>
      </c>
      <c r="I17" s="204"/>
    </row>
    <row r="18" spans="1:9" ht="14.25" customHeight="1" x14ac:dyDescent="0.25">
      <c r="A18" s="4"/>
      <c r="B18" s="212"/>
      <c r="C18" s="213"/>
      <c r="D18" s="213"/>
      <c r="E18" s="213"/>
      <c r="F18" s="213"/>
      <c r="G18" s="213"/>
      <c r="H18" s="213"/>
      <c r="I18" s="214"/>
    </row>
    <row r="19" spans="1:9" ht="14.25" customHeight="1" x14ac:dyDescent="0.2">
      <c r="A19" s="263"/>
      <c r="B19" s="263"/>
      <c r="C19" s="263"/>
      <c r="D19" s="263"/>
      <c r="E19" s="263"/>
      <c r="F19" s="263"/>
      <c r="G19" s="263"/>
      <c r="H19" s="263"/>
      <c r="I19" s="263"/>
    </row>
    <row r="20" spans="1:9" ht="14.25" customHeight="1" x14ac:dyDescent="0.2">
      <c r="A20" s="263"/>
      <c r="B20" s="263"/>
      <c r="C20" s="263"/>
      <c r="D20" s="263"/>
      <c r="E20" s="263"/>
      <c r="F20" s="263"/>
      <c r="G20" s="263"/>
      <c r="H20" s="263"/>
      <c r="I20" s="263"/>
    </row>
    <row r="21" spans="1:9" ht="23.25" customHeight="1" x14ac:dyDescent="0.35">
      <c r="A21" s="82"/>
      <c r="B21" s="264" t="s">
        <v>258</v>
      </c>
      <c r="C21" s="85"/>
      <c r="D21" s="85"/>
      <c r="E21" s="85"/>
      <c r="F21" s="85"/>
      <c r="G21" s="85"/>
      <c r="H21" s="85"/>
      <c r="I21" s="86"/>
    </row>
    <row r="22" spans="1:9" ht="14.25" customHeight="1" x14ac:dyDescent="0.25">
      <c r="A22" s="4"/>
      <c r="B22" s="203"/>
      <c r="C22" s="4" t="s">
        <v>263</v>
      </c>
      <c r="D22" s="4" t="s">
        <v>264</v>
      </c>
      <c r="E22" s="4" t="s">
        <v>265</v>
      </c>
      <c r="F22" s="4" t="s">
        <v>273</v>
      </c>
      <c r="G22" s="4"/>
      <c r="H22" s="1" t="s">
        <v>252</v>
      </c>
      <c r="I22" s="204"/>
    </row>
    <row r="23" spans="1:9" ht="14.25" customHeight="1" x14ac:dyDescent="0.25">
      <c r="A23" s="4"/>
      <c r="B23" s="203" t="s">
        <v>274</v>
      </c>
      <c r="C23" s="240">
        <v>6</v>
      </c>
      <c r="D23" s="240"/>
      <c r="E23" s="240"/>
      <c r="F23" s="240"/>
      <c r="G23" s="83"/>
      <c r="H23" s="232">
        <f t="shared" ref="H23:H26" si="1">SUM(C23:G23)</f>
        <v>6</v>
      </c>
      <c r="I23" s="204"/>
    </row>
    <row r="24" spans="1:9" ht="14.25" customHeight="1" x14ac:dyDescent="0.25">
      <c r="A24" s="4"/>
      <c r="B24" s="203" t="s">
        <v>275</v>
      </c>
      <c r="C24" s="240">
        <v>180</v>
      </c>
      <c r="D24" s="240"/>
      <c r="E24" s="240"/>
      <c r="F24" s="240"/>
      <c r="G24" s="83"/>
      <c r="H24" s="232">
        <f t="shared" si="1"/>
        <v>180</v>
      </c>
      <c r="I24" s="204"/>
    </row>
    <row r="25" spans="1:9" ht="14.25" customHeight="1" x14ac:dyDescent="0.25">
      <c r="A25" s="4"/>
      <c r="B25" s="203" t="s">
        <v>276</v>
      </c>
      <c r="C25" s="240">
        <v>8</v>
      </c>
      <c r="D25" s="240"/>
      <c r="E25" s="240"/>
      <c r="F25" s="240"/>
      <c r="G25" s="83"/>
      <c r="H25" s="232">
        <f t="shared" si="1"/>
        <v>8</v>
      </c>
      <c r="I25" s="204"/>
    </row>
    <row r="26" spans="1:9" ht="14.25" customHeight="1" x14ac:dyDescent="0.25">
      <c r="A26" s="4"/>
      <c r="B26" s="203" t="s">
        <v>277</v>
      </c>
      <c r="C26" s="240">
        <v>6</v>
      </c>
      <c r="D26" s="240"/>
      <c r="E26" s="240"/>
      <c r="F26" s="240"/>
      <c r="G26" s="83"/>
      <c r="H26" s="232">
        <f t="shared" si="1"/>
        <v>6</v>
      </c>
      <c r="I26" s="204"/>
    </row>
    <row r="27" spans="1:9" ht="14.25" customHeight="1" x14ac:dyDescent="0.25">
      <c r="A27" s="4"/>
      <c r="B27" s="203" t="s">
        <v>278</v>
      </c>
      <c r="C27" s="241" t="s">
        <v>14</v>
      </c>
      <c r="D27" s="241" t="s">
        <v>12</v>
      </c>
      <c r="E27" s="241" t="s">
        <v>12</v>
      </c>
      <c r="F27" s="241" t="s">
        <v>12</v>
      </c>
      <c r="G27" s="4"/>
      <c r="H27" s="236"/>
      <c r="I27" s="204"/>
    </row>
    <row r="28" spans="1:9" ht="14.25" customHeight="1" x14ac:dyDescent="0.25">
      <c r="A28" s="4"/>
      <c r="B28" s="203"/>
      <c r="C28" s="4"/>
      <c r="D28" s="4"/>
      <c r="E28" s="4"/>
      <c r="F28" s="4"/>
      <c r="G28" s="4"/>
      <c r="H28" s="4"/>
      <c r="I28" s="204"/>
    </row>
    <row r="29" spans="1:9" ht="14.25" customHeight="1" x14ac:dyDescent="0.25">
      <c r="A29" s="4"/>
      <c r="B29" s="203" t="s">
        <v>256</v>
      </c>
      <c r="C29" s="72">
        <f>IF('1. Assumptions'!$C$18="Teaching",(C23*(C24/1000)*C25*C26*VLOOKUP(C27,Workings!$L$13:$M$15,2,)*52*'1. Assumptions'!$L$9)*'1. Assumptions'!$H$18/12,(C23*(C24/1000)*C25*C26*VLOOKUP(C27,Workings!$L$13:$M$15,2,)*52*'1. Assumptions'!$L$9))</f>
        <v>438.04800000000006</v>
      </c>
      <c r="D29" s="72">
        <f>IF('1. Assumptions'!$C$18="Teaching",(D23*(D24/1000)*D25*D26*VLOOKUP(D27,Workings!$L$13:$M$15,2,)*52*'1. Assumptions'!$L$9)*'1. Assumptions'!$H$18/12,(D23*(D24/1000)*D25*D26*VLOOKUP(D27,Workings!$L$13:$M$15,2,)*52*'1. Assumptions'!$L$9))</f>
        <v>0</v>
      </c>
      <c r="E29" s="72">
        <f>IF('1. Assumptions'!$C$18="Teaching",(E23*(E24/1000)*E25*E26*VLOOKUP(E27,Workings!$L$13:$M$15,2,)*52*'1. Assumptions'!$L$9)*'1. Assumptions'!$H$18/12,(E23*(E24/1000)*E25*E26*VLOOKUP(E27,Workings!$L$13:$M$15,2,)*52*'1. Assumptions'!$L$9))</f>
        <v>0</v>
      </c>
      <c r="F29" s="72">
        <f>IF('1. Assumptions'!$C$18="Teaching",(F23*(F24/1000)*F25*F26*VLOOKUP(F27,Workings!$L$13:$M$15,2,)*52*'1. Assumptions'!$L$9)*'1. Assumptions'!$H$18/12,(F23*(F24/1000)*F25*F26*VLOOKUP(F27,Workings!$L$13:$M$15,2,)*52*'1. Assumptions'!$L$9))</f>
        <v>0</v>
      </c>
      <c r="G29" s="79"/>
      <c r="H29" s="72">
        <f>SUM(C29:G29)</f>
        <v>438.04800000000006</v>
      </c>
      <c r="I29" s="204"/>
    </row>
    <row r="30" spans="1:9" ht="14.25" customHeight="1" x14ac:dyDescent="0.25">
      <c r="A30" s="4"/>
      <c r="B30" s="203"/>
      <c r="C30" s="4"/>
      <c r="D30" s="4"/>
      <c r="E30" s="4"/>
      <c r="F30" s="4"/>
      <c r="G30" s="4"/>
      <c r="H30" s="4"/>
      <c r="I30" s="204"/>
    </row>
    <row r="31" spans="1:9" ht="14.25" customHeight="1" x14ac:dyDescent="0.25">
      <c r="A31" s="4"/>
      <c r="B31" s="203" t="s">
        <v>272</v>
      </c>
      <c r="C31" s="234">
        <f>IF('1. Assumptions'!$C$18="Teaching",(C23*(C24/1000)*C25*C26*VLOOKUP(C27,Workings!$L$13:$M$15,2,)*52*('1. Assumptions'!$L$13/1000))*'1. Assumptions'!$C$18/12,(C23*(C24/1000)*C25*C26*VLOOKUP(C27,Workings!$L$13:$M$15,2,)*52*('1. Assumptions'!$L$13/1000)))</f>
        <v>0.86126976</v>
      </c>
      <c r="D31" s="234">
        <f>IF('1. Assumptions'!$C$18="Teaching",(D23*(D24/1000)*D25*D26*VLOOKUP(D27,Workings!$L$13:$M$15,2,)*52*('1. Assumptions'!$L$13/1000))*'1. Assumptions'!$C$18/12,(D23*(D24/1000)*D25*D26*VLOOKUP(D27,Workings!$L$13:$M$15,2,)*52*('1. Assumptions'!$L$13/1000)))</f>
        <v>0</v>
      </c>
      <c r="E31" s="234">
        <f>IF('1. Assumptions'!$C$18="Teaching",(E23*(E24/1000)*E25*E26*VLOOKUP(E27,Workings!$L$13:$M$15,2,)*52*('1. Assumptions'!$L$13/1000))*'1. Assumptions'!$C$18/12,(E23*(E24/1000)*E25*E26*VLOOKUP(E27,Workings!$L$13:$M$15,2,)*52*('1. Assumptions'!$L$13/1000)))</f>
        <v>0</v>
      </c>
      <c r="F31" s="234">
        <f>IF('1. Assumptions'!$C$18="Teaching",(F23*(F24/1000)*F25*F26*VLOOKUP(F27,Workings!$L$13:$M$15,2,)*52*('1. Assumptions'!$L$13/1000))*'1. Assumptions'!$C$18/12,(F23*(F24/1000)*F25*F26*VLOOKUP(F27,Workings!$L$13:$M$15,2,)*52*('1. Assumptions'!$L$13/1000)))</f>
        <v>0</v>
      </c>
      <c r="G31" s="75"/>
      <c r="H31" s="234">
        <f>SUM(C31:G31)</f>
        <v>0.86126976</v>
      </c>
      <c r="I31" s="204"/>
    </row>
    <row r="32" spans="1:9" ht="14.25" customHeight="1" x14ac:dyDescent="0.25">
      <c r="A32" s="4"/>
      <c r="B32" s="212"/>
      <c r="C32" s="213"/>
      <c r="D32" s="213"/>
      <c r="E32" s="213"/>
      <c r="F32" s="213"/>
      <c r="G32" s="213"/>
      <c r="H32" s="213"/>
      <c r="I32" s="214"/>
    </row>
    <row r="33" spans="1:2" ht="14.25" customHeight="1" x14ac:dyDescent="0.2">
      <c r="A33" s="263"/>
      <c r="B33" s="263"/>
    </row>
    <row r="34" spans="1:2" ht="14.25" customHeight="1" x14ac:dyDescent="0.25">
      <c r="A34" s="1"/>
      <c r="B34" s="1"/>
    </row>
    <row r="35" spans="1:2" ht="14.25" customHeight="1" x14ac:dyDescent="0.25">
      <c r="A35" s="4"/>
      <c r="B35" s="4"/>
    </row>
    <row r="36" spans="1:2" ht="14.25" customHeight="1" x14ac:dyDescent="0.25">
      <c r="A36" s="4"/>
      <c r="B36" s="4"/>
    </row>
    <row r="37" spans="1:2" ht="14.25" customHeight="1" x14ac:dyDescent="0.25">
      <c r="A37" s="4"/>
      <c r="B37" s="4"/>
    </row>
    <row r="38" spans="1:2" ht="14.25" customHeight="1" x14ac:dyDescent="0.25">
      <c r="A38" s="2"/>
      <c r="B38" s="2"/>
    </row>
    <row r="39" spans="1:2" ht="14.25" customHeight="1" x14ac:dyDescent="0.25">
      <c r="A39" s="2"/>
      <c r="B39" s="2"/>
    </row>
    <row r="40" spans="1:2" ht="14.25" customHeight="1" x14ac:dyDescent="0.2">
      <c r="A40" s="263"/>
      <c r="B40" s="263"/>
    </row>
    <row r="41" spans="1:2" ht="14.25" customHeight="1" x14ac:dyDescent="0.25">
      <c r="A41" s="4"/>
      <c r="B41" s="4"/>
    </row>
    <row r="42" spans="1:2" ht="14.25" customHeight="1" x14ac:dyDescent="0.25">
      <c r="A42" s="4"/>
      <c r="B42" s="4"/>
    </row>
    <row r="43" spans="1:2" ht="14.25" customHeight="1" x14ac:dyDescent="0.25">
      <c r="A43" s="4"/>
      <c r="B43" s="4"/>
    </row>
    <row r="44" spans="1:2" ht="14.25" customHeight="1" x14ac:dyDescent="0.25">
      <c r="A44" s="4"/>
      <c r="B44" s="4"/>
    </row>
    <row r="45" spans="1:2" ht="14.25" customHeight="1" x14ac:dyDescent="0.2">
      <c r="A45" s="263"/>
      <c r="B45" s="263"/>
    </row>
    <row r="46" spans="1:2" ht="14.25" customHeight="1" x14ac:dyDescent="0.25">
      <c r="A46" s="1"/>
      <c r="B46" s="1"/>
    </row>
    <row r="47" spans="1:2" ht="14.25" customHeight="1" x14ac:dyDescent="0.2">
      <c r="A47" s="263"/>
      <c r="B47" s="263"/>
    </row>
    <row r="48" spans="1:2" ht="14.25" customHeight="1" x14ac:dyDescent="0.2">
      <c r="A48" s="263"/>
      <c r="B48" s="263"/>
    </row>
    <row r="49" spans="1:2" ht="14.25" customHeight="1" x14ac:dyDescent="0.2">
      <c r="A49" s="263"/>
      <c r="B49" s="263"/>
    </row>
    <row r="50" spans="1:2" ht="14.25" customHeight="1" x14ac:dyDescent="0.2">
      <c r="A50" s="263"/>
      <c r="B50" s="263"/>
    </row>
    <row r="51" spans="1:2" ht="14.25" customHeight="1" x14ac:dyDescent="0.25">
      <c r="A51" s="1"/>
      <c r="B51" s="1"/>
    </row>
    <row r="52" spans="1:2" ht="14.25" customHeight="1" x14ac:dyDescent="0.2">
      <c r="A52" s="263"/>
      <c r="B52" s="263"/>
    </row>
    <row r="53" spans="1:2" ht="14.25" customHeight="1" x14ac:dyDescent="0.2">
      <c r="A53" s="263"/>
      <c r="B53" s="263"/>
    </row>
    <row r="54" spans="1:2" ht="14.25" customHeight="1" x14ac:dyDescent="0.2">
      <c r="A54" s="263"/>
      <c r="B54" s="263"/>
    </row>
    <row r="55" spans="1:2" ht="14.25" customHeight="1" x14ac:dyDescent="0.2">
      <c r="A55" s="263"/>
      <c r="B55" s="263"/>
    </row>
    <row r="56" spans="1:2" ht="14.25" customHeight="1" x14ac:dyDescent="0.2">
      <c r="A56" s="263"/>
      <c r="B56" s="263"/>
    </row>
    <row r="57" spans="1:2" ht="14.25" customHeight="1" x14ac:dyDescent="0.2">
      <c r="A57" s="263"/>
      <c r="B57" s="263"/>
    </row>
    <row r="58" spans="1:2" ht="14.25" customHeight="1" x14ac:dyDescent="0.2">
      <c r="A58" s="263"/>
      <c r="B58" s="263"/>
    </row>
    <row r="59" spans="1:2" ht="14.25" customHeight="1" x14ac:dyDescent="0.2">
      <c r="A59" s="263"/>
      <c r="B59" s="263"/>
    </row>
    <row r="60" spans="1:2" ht="14.25" customHeight="1" x14ac:dyDescent="0.2">
      <c r="A60" s="263"/>
      <c r="B60" s="263"/>
    </row>
    <row r="61" spans="1:2" ht="14.25" customHeight="1" x14ac:dyDescent="0.2">
      <c r="A61" s="263"/>
      <c r="B61" s="263"/>
    </row>
    <row r="62" spans="1:2" ht="14.25" customHeight="1" x14ac:dyDescent="0.2">
      <c r="A62" s="263"/>
      <c r="B62" s="263"/>
    </row>
    <row r="63" spans="1:2" ht="14.25" customHeight="1" x14ac:dyDescent="0.2">
      <c r="A63" s="263"/>
      <c r="B63" s="263"/>
    </row>
    <row r="64" spans="1:2" ht="14.25" customHeight="1" x14ac:dyDescent="0.2">
      <c r="A64" s="263"/>
      <c r="B64" s="263"/>
    </row>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lt8c20pQOqHkiGF9cOUgMoVLqoXgInlGxe09ynyo8vonoqHka2GZd6QdN84xmhmPwfPt43wqrUF5Hf7xAR4qJA==" saltValue="efy74zYs37jGHydBhCIY5Q==" spinCount="100000" sheet="1" objects="1" scenarios="1" selectLockedCells="1"/>
  <mergeCells count="2">
    <mergeCell ref="D2:D6"/>
    <mergeCell ref="B7:I7"/>
  </mergeCells>
  <conditionalFormatting sqref="K2:M5">
    <cfRule type="expression" dxfId="34" priority="1">
      <formula>$L$5&lt;0</formula>
    </cfRule>
  </conditionalFormatting>
  <conditionalFormatting sqref="K2:M5">
    <cfRule type="expression" dxfId="33" priority="2">
      <formula>$L$5&gt;0</formula>
    </cfRule>
  </conditionalFormatting>
  <pageMargins left="0.7" right="0.7" top="0.75" bottom="0.75" header="0" footer="0"/>
  <pageSetup paperSize="9" orientation="portrait"/>
  <drawing r:id="rId1"/>
  <extLst>
    <ext xmlns:x14="http://schemas.microsoft.com/office/spreadsheetml/2009/9/main" uri="{CCE6A557-97BC-4b89-ADB6-D9C93CAAB3DF}">
      <x14:dataValidations xmlns:xm="http://schemas.microsoft.com/office/excel/2006/main" count="2">
        <x14:dataValidation type="list" allowBlank="1" showErrorMessage="1" xr:uid="{00000000-0002-0000-0800-000000000000}">
          <x14:formula1>
            <xm:f>Workings!$L$13:$L$15</xm:f>
          </x14:formula1>
          <xm:sqref>C13:F13 C27:F27</xm:sqref>
        </x14:dataValidation>
        <x14:dataValidation type="list" allowBlank="1" showErrorMessage="1" xr:uid="{00000000-0002-0000-0800-000001000000}">
          <x14:formula1>
            <xm:f>Workings!$Q$20:$Q$22</xm:f>
          </x14:formula1>
          <xm:sqref>E2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Workings</vt:lpstr>
      <vt:lpstr>1. Assumptions</vt:lpstr>
      <vt:lpstr>3. Silver</vt:lpstr>
      <vt:lpstr>2. Bronze</vt:lpstr>
      <vt:lpstr>4. Gold</vt:lpstr>
      <vt:lpstr>Intro</vt:lpstr>
      <vt:lpstr>5. Waste</vt:lpstr>
      <vt:lpstr>6. Fume Cupboards</vt:lpstr>
      <vt:lpstr>7. Safety Cabinets</vt:lpstr>
      <vt:lpstr>8. IT</vt:lpstr>
      <vt:lpstr>9. Cold Storage</vt:lpstr>
      <vt:lpstr>10. Any-kit</vt:lpstr>
      <vt:lpstr>11. Water</vt:lpstr>
      <vt:lpstr>12. Open Initiative</vt:lpstr>
      <vt:lpstr>13. Savings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Farley</dc:creator>
  <cp:keywords/>
  <dc:description/>
  <cp:lastModifiedBy>Stewart Miller</cp:lastModifiedBy>
  <cp:revision/>
  <dcterms:created xsi:type="dcterms:W3CDTF">2019-11-13T08:33:47Z</dcterms:created>
  <dcterms:modified xsi:type="dcterms:W3CDTF">2020-09-04T08:29:07Z</dcterms:modified>
  <cp:category/>
  <cp:contentStatus/>
</cp:coreProperties>
</file>